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codeName="ThisWorkbook" autoCompressPictures="0" defaultThemeVersion="124226"/>
  <mc:AlternateContent xmlns:mc="http://schemas.openxmlformats.org/markup-compatibility/2006">
    <mc:Choice Requires="x15">
      <x15ac:absPath xmlns:x15ac="http://schemas.microsoft.com/office/spreadsheetml/2010/11/ac" url="G:\My Drive\Budget and Budget Justification Templates\"/>
    </mc:Choice>
  </mc:AlternateContent>
  <xr:revisionPtr revIDLastSave="0" documentId="8_{811B970A-BD79-48F2-AD53-3B3BA1E2583E}" xr6:coauthVersionLast="36" xr6:coauthVersionMax="36" xr10:uidLastSave="{00000000-0000-0000-0000-000000000000}"/>
  <bookViews>
    <workbookView xWindow="0" yWindow="0" windowWidth="28800" windowHeight="12225" tabRatio="744" xr2:uid="{00000000-000D-0000-FFFF-FFFF00000000}"/>
  </bookViews>
  <sheets>
    <sheet name="Instructions" sheetId="4" r:id="rId1"/>
    <sheet name="Budget Summary_Research.gov" sheetId="21" r:id="rId2"/>
    <sheet name="Budget Summary_Internal" sheetId="22" r:id="rId3"/>
    <sheet name="Personnel" sheetId="5" r:id="rId4"/>
    <sheet name="Equipment" sheetId="8" r:id="rId5"/>
    <sheet name="Travel" sheetId="10" r:id="rId6"/>
    <sheet name="Participant Support" sheetId="15" r:id="rId7"/>
    <sheet name="Other Direct" sheetId="16" r:id="rId8"/>
    <sheet name="MTDC" sheetId="18" state="hidden" r:id="rId9"/>
    <sheet name="Lists" sheetId="7" state="hidden" r:id="rId10"/>
    <sheet name="Budget" sheetId="2" state="hidden" r:id="rId11"/>
  </sheets>
  <definedNames>
    <definedName name="COLA">Personnel!$C$2</definedName>
    <definedName name="Fring9plus1k">Lists!$D$4</definedName>
    <definedName name="Fringe_Options" localSheetId="8">Table1[Fringe Options]</definedName>
    <definedName name="Fringe_Options" localSheetId="7">Table1[Fringe Options]</definedName>
    <definedName name="Fringe_Options" localSheetId="6">Table1[Fringe Options]</definedName>
    <definedName name="Fringe_Options">Table1[Fringe Options]</definedName>
    <definedName name="Fringe42">Lists!$D$3</definedName>
    <definedName name="Fringe9">Lists!$D$2</definedName>
    <definedName name="NIH_Cap">Personnel!#REF!</definedName>
    <definedName name="Salary_Base_Type" localSheetId="8">Table2[Salary Base Type]</definedName>
    <definedName name="Salary_Base_Type" localSheetId="7">Table2[Salary Base Type]</definedName>
    <definedName name="Salary_Base_Type" localSheetId="6">Table2[Salary Base Type]</definedName>
    <definedName name="Salary_Base_Type">Table2[Salary Base Type]</definedName>
    <definedName name="select">Lists!$J$2</definedName>
    <definedName name="Year">Lists!$H$2:$H$6</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E79" i="22" l="1"/>
  <c r="F79" i="22"/>
  <c r="G79" i="22"/>
  <c r="H79" i="22"/>
  <c r="D79" i="22"/>
  <c r="F15" i="18"/>
  <c r="G15" i="18"/>
  <c r="H15" i="18"/>
  <c r="E15" i="18"/>
  <c r="D15" i="18"/>
  <c r="D10" i="18"/>
  <c r="J28" i="16"/>
  <c r="J27" i="16"/>
  <c r="J26" i="16"/>
  <c r="J25" i="16"/>
  <c r="J24" i="16"/>
  <c r="J23" i="16"/>
  <c r="F29" i="16"/>
  <c r="G29" i="16"/>
  <c r="H29" i="16"/>
  <c r="I29" i="16"/>
  <c r="E29" i="16"/>
  <c r="I15" i="18" l="1"/>
  <c r="E42" i="22"/>
  <c r="F42" i="22"/>
  <c r="G42" i="22"/>
  <c r="H42" i="22"/>
  <c r="D42" i="22"/>
  <c r="E41" i="22"/>
  <c r="F41" i="22"/>
  <c r="G41" i="22"/>
  <c r="H41" i="22"/>
  <c r="D41" i="22"/>
  <c r="E40" i="22"/>
  <c r="F40" i="22"/>
  <c r="G40" i="22"/>
  <c r="H40" i="22"/>
  <c r="D40" i="22"/>
  <c r="U28" i="5" l="1"/>
  <c r="U27" i="5"/>
  <c r="U26" i="5"/>
  <c r="U25" i="5"/>
  <c r="U24" i="5"/>
  <c r="U23" i="5"/>
  <c r="U22" i="5"/>
  <c r="U21" i="5"/>
  <c r="U20" i="5"/>
  <c r="U19" i="5"/>
  <c r="U18" i="5"/>
  <c r="U17" i="5"/>
  <c r="U16" i="5"/>
  <c r="U15" i="5"/>
  <c r="U14" i="5"/>
  <c r="U13" i="5"/>
  <c r="U12" i="5"/>
  <c r="U11" i="5"/>
  <c r="U10" i="5"/>
  <c r="U9" i="5"/>
  <c r="T28" i="5"/>
  <c r="T27" i="5"/>
  <c r="T26" i="5"/>
  <c r="T25" i="5"/>
  <c r="T24" i="5"/>
  <c r="T23" i="5"/>
  <c r="T22" i="5"/>
  <c r="T21" i="5"/>
  <c r="T20" i="5"/>
  <c r="T19" i="5"/>
  <c r="T18" i="5"/>
  <c r="T17" i="5"/>
  <c r="T16" i="5"/>
  <c r="T15" i="5"/>
  <c r="T14" i="5"/>
  <c r="T13" i="5"/>
  <c r="T12" i="5"/>
  <c r="T11" i="5"/>
  <c r="T10" i="5"/>
  <c r="T9" i="5"/>
  <c r="S28" i="5"/>
  <c r="S27" i="5"/>
  <c r="S26" i="5"/>
  <c r="S25" i="5"/>
  <c r="S24" i="5"/>
  <c r="S23" i="5"/>
  <c r="S22" i="5"/>
  <c r="S21" i="5"/>
  <c r="S20" i="5"/>
  <c r="S19" i="5"/>
  <c r="S18" i="5"/>
  <c r="S17" i="5"/>
  <c r="S16" i="5"/>
  <c r="S15" i="5"/>
  <c r="S14" i="5"/>
  <c r="S13" i="5"/>
  <c r="S12" i="5"/>
  <c r="S11" i="5"/>
  <c r="S10" i="5"/>
  <c r="S9" i="5"/>
  <c r="R28" i="5"/>
  <c r="R27" i="5"/>
  <c r="R26" i="5"/>
  <c r="R25" i="5"/>
  <c r="R24" i="5"/>
  <c r="R23" i="5"/>
  <c r="R22" i="5"/>
  <c r="R21" i="5"/>
  <c r="R20" i="5"/>
  <c r="R19" i="5"/>
  <c r="R18" i="5"/>
  <c r="R17" i="5"/>
  <c r="R16" i="5"/>
  <c r="R15" i="5"/>
  <c r="R14" i="5"/>
  <c r="R13" i="5"/>
  <c r="R12" i="5"/>
  <c r="R11" i="5"/>
  <c r="R10" i="5"/>
  <c r="R9" i="5"/>
  <c r="Q28" i="5"/>
  <c r="Q27" i="5"/>
  <c r="Q26" i="5"/>
  <c r="Q25" i="5"/>
  <c r="Q24" i="5"/>
  <c r="Q23" i="5"/>
  <c r="Q22" i="5"/>
  <c r="Q21" i="5"/>
  <c r="Q20" i="5"/>
  <c r="Q19" i="5"/>
  <c r="Q18" i="5"/>
  <c r="Q17" i="5"/>
  <c r="Q16" i="5"/>
  <c r="Q15" i="5"/>
  <c r="Q14" i="5"/>
  <c r="Q13" i="5"/>
  <c r="Q12" i="5"/>
  <c r="Q11" i="5"/>
  <c r="Q10" i="5"/>
  <c r="Q9" i="5"/>
  <c r="H72" i="22"/>
  <c r="H73" i="22"/>
  <c r="H74" i="22"/>
  <c r="H75" i="22"/>
  <c r="H76" i="22"/>
  <c r="H77" i="22"/>
  <c r="H78" i="22"/>
  <c r="G72" i="22"/>
  <c r="G73" i="22"/>
  <c r="G74" i="22"/>
  <c r="G75" i="22"/>
  <c r="G76" i="22"/>
  <c r="G77" i="22"/>
  <c r="G78" i="22"/>
  <c r="F72" i="22"/>
  <c r="F73" i="22"/>
  <c r="F74" i="22"/>
  <c r="F75" i="22"/>
  <c r="F76" i="22"/>
  <c r="F77" i="22"/>
  <c r="F78" i="22"/>
  <c r="E72" i="22"/>
  <c r="E73" i="22"/>
  <c r="E74" i="22"/>
  <c r="E75" i="22"/>
  <c r="E76" i="22"/>
  <c r="E77" i="22"/>
  <c r="E78" i="22"/>
  <c r="D73" i="22"/>
  <c r="D74" i="22"/>
  <c r="D75" i="22"/>
  <c r="D76" i="22"/>
  <c r="D77" i="22"/>
  <c r="D78" i="22"/>
  <c r="D72" i="22"/>
  <c r="H71" i="22"/>
  <c r="G71" i="22"/>
  <c r="F71" i="22"/>
  <c r="E71" i="22"/>
  <c r="D71" i="22"/>
  <c r="F75" i="5"/>
  <c r="I78" i="22" l="1"/>
  <c r="I73" i="22"/>
  <c r="I77" i="22"/>
  <c r="I74" i="22"/>
  <c r="I76" i="22"/>
  <c r="I75" i="22"/>
  <c r="I72" i="22"/>
  <c r="E13" i="18"/>
  <c r="F13" i="18"/>
  <c r="G13" i="18"/>
  <c r="H13" i="18"/>
  <c r="D13" i="18"/>
  <c r="I13" i="18" s="1"/>
  <c r="E70" i="22"/>
  <c r="F70" i="22"/>
  <c r="G70" i="22"/>
  <c r="H70" i="22"/>
  <c r="D70" i="22"/>
  <c r="E69" i="22"/>
  <c r="F69" i="22"/>
  <c r="G69" i="22"/>
  <c r="H69" i="22"/>
  <c r="D69" i="22"/>
  <c r="H68" i="22"/>
  <c r="E68" i="22"/>
  <c r="F68" i="22"/>
  <c r="G68" i="22"/>
  <c r="D68" i="22"/>
  <c r="H49" i="22"/>
  <c r="H50" i="22"/>
  <c r="H51" i="22"/>
  <c r="H52" i="22"/>
  <c r="H53" i="22"/>
  <c r="H54" i="22"/>
  <c r="H55" i="22"/>
  <c r="G49" i="22"/>
  <c r="G50" i="22"/>
  <c r="G51" i="22"/>
  <c r="G52" i="22"/>
  <c r="G53" i="22"/>
  <c r="G54" i="22"/>
  <c r="G55" i="22"/>
  <c r="F49" i="22"/>
  <c r="F50" i="22"/>
  <c r="F51" i="22"/>
  <c r="F52" i="22"/>
  <c r="F53" i="22"/>
  <c r="F54" i="22"/>
  <c r="F55" i="22"/>
  <c r="E49" i="22"/>
  <c r="E50" i="22"/>
  <c r="E51" i="22"/>
  <c r="E52" i="22"/>
  <c r="E53" i="22"/>
  <c r="E54" i="22"/>
  <c r="E55" i="22"/>
  <c r="D50" i="22"/>
  <c r="D51" i="22"/>
  <c r="D52" i="22"/>
  <c r="D53" i="22"/>
  <c r="D54" i="22"/>
  <c r="D55" i="22"/>
  <c r="D49" i="22"/>
  <c r="B49" i="22"/>
  <c r="B50" i="22"/>
  <c r="B51" i="22"/>
  <c r="B52" i="22"/>
  <c r="B53" i="22"/>
  <c r="B54" i="22"/>
  <c r="B55" i="22"/>
  <c r="E48" i="22"/>
  <c r="F48" i="22"/>
  <c r="G48" i="22"/>
  <c r="H48" i="22"/>
  <c r="D48" i="22"/>
  <c r="B48" i="22"/>
  <c r="E19" i="22"/>
  <c r="F19" i="22"/>
  <c r="G19" i="22"/>
  <c r="H19" i="22"/>
  <c r="D19" i="22"/>
  <c r="E18" i="22"/>
  <c r="F18" i="22"/>
  <c r="G18" i="22"/>
  <c r="H18" i="22"/>
  <c r="D18" i="22"/>
  <c r="E17" i="22"/>
  <c r="F17" i="22"/>
  <c r="G17" i="22"/>
  <c r="H17" i="22"/>
  <c r="D17" i="22"/>
  <c r="E16" i="22"/>
  <c r="F16" i="22"/>
  <c r="G16" i="22"/>
  <c r="H16" i="22"/>
  <c r="D16" i="22"/>
  <c r="E15" i="22"/>
  <c r="F15" i="22"/>
  <c r="G15" i="22"/>
  <c r="H15" i="22"/>
  <c r="D15" i="22"/>
  <c r="E14" i="22"/>
  <c r="F14" i="22"/>
  <c r="G14" i="22"/>
  <c r="H14" i="22"/>
  <c r="D14" i="22"/>
  <c r="F13" i="22"/>
  <c r="G13" i="22"/>
  <c r="H13" i="22"/>
  <c r="E13" i="22"/>
  <c r="D13" i="22"/>
  <c r="E12" i="5"/>
  <c r="E10" i="5"/>
  <c r="D14" i="5"/>
  <c r="D12" i="5"/>
  <c r="D10" i="5"/>
  <c r="AW10" i="5" s="1"/>
  <c r="B29" i="22"/>
  <c r="C29" i="22" s="1"/>
  <c r="B28" i="22"/>
  <c r="C28" i="22" s="1"/>
  <c r="B27" i="22"/>
  <c r="C27" i="22" s="1"/>
  <c r="B26" i="22"/>
  <c r="C26" i="22" s="1"/>
  <c r="B25" i="22"/>
  <c r="C25" i="22" s="1"/>
  <c r="B24" i="22"/>
  <c r="C24" i="22" s="1"/>
  <c r="B23" i="22"/>
  <c r="C23" i="22" s="1"/>
  <c r="B22" i="22"/>
  <c r="C22" i="22" s="1"/>
  <c r="B21" i="22"/>
  <c r="C21" i="22" s="1"/>
  <c r="B20" i="22"/>
  <c r="C20" i="22" s="1"/>
  <c r="B19" i="22"/>
  <c r="C19" i="22" s="1"/>
  <c r="B18" i="22"/>
  <c r="C18" i="22" s="1"/>
  <c r="B17" i="22"/>
  <c r="C17" i="22" s="1"/>
  <c r="B16" i="22"/>
  <c r="C16" i="22" s="1"/>
  <c r="B15" i="22"/>
  <c r="C15" i="22" s="1"/>
  <c r="B14" i="22"/>
  <c r="C14" i="22" s="1"/>
  <c r="B13" i="22"/>
  <c r="C13" i="22" s="1"/>
  <c r="B12" i="22"/>
  <c r="C12" i="22" s="1"/>
  <c r="B11" i="22"/>
  <c r="C11" i="22" s="1"/>
  <c r="B10" i="22"/>
  <c r="C10" i="22" s="1"/>
  <c r="B28" i="5"/>
  <c r="B26" i="5"/>
  <c r="B24" i="5"/>
  <c r="B22" i="5"/>
  <c r="B20" i="5"/>
  <c r="B18" i="5"/>
  <c r="B16" i="5"/>
  <c r="B14" i="5"/>
  <c r="B12" i="5"/>
  <c r="B10" i="5"/>
  <c r="I69" i="22" l="1"/>
  <c r="F56" i="22"/>
  <c r="I70" i="22"/>
  <c r="I68" i="22"/>
  <c r="I49" i="22"/>
  <c r="E56" i="22"/>
  <c r="D56" i="22"/>
  <c r="I54" i="22"/>
  <c r="H56" i="22"/>
  <c r="I53" i="22"/>
  <c r="I50" i="22"/>
  <c r="I55" i="22"/>
  <c r="G56" i="22"/>
  <c r="I52" i="22"/>
  <c r="I51" i="22"/>
  <c r="I48" i="22"/>
  <c r="I15" i="22"/>
  <c r="I17" i="22"/>
  <c r="I14" i="22"/>
  <c r="I18" i="22"/>
  <c r="I16" i="22"/>
  <c r="I42" i="22"/>
  <c r="I19" i="22"/>
  <c r="I13" i="22"/>
  <c r="I56" i="22" l="1"/>
  <c r="BF38" i="5" l="1"/>
  <c r="BF37" i="5"/>
  <c r="BF36" i="5"/>
  <c r="BF35" i="5"/>
  <c r="BF34" i="5"/>
  <c r="BF33" i="5"/>
  <c r="BE38" i="5"/>
  <c r="BE37" i="5"/>
  <c r="BE36" i="5"/>
  <c r="BE35" i="5"/>
  <c r="BE34" i="5"/>
  <c r="BE33" i="5"/>
  <c r="BF28" i="5"/>
  <c r="BF27" i="5"/>
  <c r="BF26" i="5"/>
  <c r="BF25" i="5"/>
  <c r="BF24" i="5"/>
  <c r="BF23" i="5"/>
  <c r="BF22" i="5"/>
  <c r="BF21" i="5"/>
  <c r="BF20" i="5"/>
  <c r="BF19" i="5"/>
  <c r="BF18" i="5"/>
  <c r="BF17" i="5"/>
  <c r="BF16" i="5"/>
  <c r="BF15" i="5"/>
  <c r="BF14" i="5"/>
  <c r="BF13" i="5"/>
  <c r="BF12" i="5"/>
  <c r="BF11" i="5"/>
  <c r="BF10" i="5"/>
  <c r="BF9" i="5"/>
  <c r="BE28" i="5"/>
  <c r="BE27" i="5"/>
  <c r="BE26" i="5"/>
  <c r="BE25" i="5"/>
  <c r="BE24" i="5"/>
  <c r="BE23" i="5"/>
  <c r="BE22" i="5"/>
  <c r="BE21" i="5"/>
  <c r="BE20" i="5"/>
  <c r="BE19" i="5"/>
  <c r="BE18" i="5"/>
  <c r="BE17" i="5"/>
  <c r="BE16" i="5"/>
  <c r="BE15" i="5"/>
  <c r="BE14" i="5"/>
  <c r="BE13" i="5"/>
  <c r="BE12" i="5"/>
  <c r="BE11" i="5"/>
  <c r="BE10" i="5"/>
  <c r="BE9" i="5"/>
  <c r="BC27" i="5"/>
  <c r="BC25" i="5"/>
  <c r="BC23" i="5"/>
  <c r="BC21" i="5"/>
  <c r="BC19" i="5"/>
  <c r="BC17" i="5"/>
  <c r="BC15" i="5"/>
  <c r="BC13" i="5"/>
  <c r="BC11" i="5"/>
  <c r="BC9" i="5"/>
  <c r="D73" i="5"/>
  <c r="G73" i="5" s="1"/>
  <c r="B44" i="5"/>
  <c r="B45" i="5"/>
  <c r="B46" i="5"/>
  <c r="B47" i="5"/>
  <c r="B48" i="5"/>
  <c r="B49" i="5"/>
  <c r="B50" i="5"/>
  <c r="L53" i="21" l="1"/>
  <c r="F53" i="21"/>
  <c r="H53" i="21"/>
  <c r="J53" i="21"/>
  <c r="D53" i="21"/>
  <c r="L52" i="21"/>
  <c r="J52" i="21"/>
  <c r="H52" i="21"/>
  <c r="F52" i="21"/>
  <c r="D52" i="21"/>
  <c r="L51" i="21"/>
  <c r="J51" i="21"/>
  <c r="H51" i="21"/>
  <c r="F51" i="21"/>
  <c r="D51" i="21"/>
  <c r="L50" i="21"/>
  <c r="J50" i="21"/>
  <c r="H50" i="21"/>
  <c r="F50" i="21"/>
  <c r="D50" i="21"/>
  <c r="K44" i="21"/>
  <c r="I44" i="21"/>
  <c r="G44" i="21"/>
  <c r="E44" i="21"/>
  <c r="C44" i="21"/>
  <c r="L33" i="21"/>
  <c r="L34" i="21"/>
  <c r="L35" i="21"/>
  <c r="L36" i="21"/>
  <c r="L37" i="21"/>
  <c r="L38" i="21"/>
  <c r="L39" i="21"/>
  <c r="J33" i="21"/>
  <c r="J34" i="21"/>
  <c r="J35" i="21"/>
  <c r="J36" i="21"/>
  <c r="J37" i="21"/>
  <c r="J38" i="21"/>
  <c r="J39" i="21"/>
  <c r="H33" i="21"/>
  <c r="H34" i="21"/>
  <c r="H35" i="21"/>
  <c r="H36" i="21"/>
  <c r="H37" i="21"/>
  <c r="H38" i="21"/>
  <c r="H39" i="21"/>
  <c r="F34" i="21"/>
  <c r="F35" i="21"/>
  <c r="F36" i="21"/>
  <c r="F37" i="21"/>
  <c r="F38" i="21"/>
  <c r="F39" i="21"/>
  <c r="D34" i="21"/>
  <c r="D35" i="21"/>
  <c r="D36" i="21"/>
  <c r="D37" i="21"/>
  <c r="D38" i="21"/>
  <c r="D39" i="21"/>
  <c r="B33" i="21"/>
  <c r="B34" i="21"/>
  <c r="B35" i="21"/>
  <c r="B36" i="21"/>
  <c r="B37" i="21"/>
  <c r="B38" i="21"/>
  <c r="B39" i="21"/>
  <c r="L32" i="21"/>
  <c r="J32" i="21"/>
  <c r="H32" i="21"/>
  <c r="D32" i="21"/>
  <c r="B32" i="21"/>
  <c r="P59" i="5"/>
  <c r="P18" i="21" s="1"/>
  <c r="P60" i="5"/>
  <c r="P61" i="5"/>
  <c r="P62" i="5"/>
  <c r="P63" i="5"/>
  <c r="P58" i="5"/>
  <c r="P17" i="21" s="1"/>
  <c r="O59" i="5"/>
  <c r="O18" i="21" s="1"/>
  <c r="O60" i="5"/>
  <c r="O19" i="21" s="1"/>
  <c r="O61" i="5"/>
  <c r="O20" i="21" s="1"/>
  <c r="O62" i="5"/>
  <c r="O21" i="21" s="1"/>
  <c r="O63" i="5"/>
  <c r="O22" i="21" s="1"/>
  <c r="O58" i="5"/>
  <c r="O17" i="21" s="1"/>
  <c r="M59" i="5"/>
  <c r="M18" i="21" s="1"/>
  <c r="M60" i="5"/>
  <c r="M61" i="5"/>
  <c r="M62" i="5"/>
  <c r="M63" i="5"/>
  <c r="M58" i="5"/>
  <c r="M17" i="21" s="1"/>
  <c r="L59" i="5"/>
  <c r="L18" i="21" s="1"/>
  <c r="L60" i="5"/>
  <c r="L19" i="21" s="1"/>
  <c r="L61" i="5"/>
  <c r="L20" i="21" s="1"/>
  <c r="L62" i="5"/>
  <c r="L21" i="21" s="1"/>
  <c r="L63" i="5"/>
  <c r="L22" i="21" s="1"/>
  <c r="L58" i="5"/>
  <c r="L17" i="21" s="1"/>
  <c r="J59" i="5"/>
  <c r="J18" i="21" s="1"/>
  <c r="J60" i="5"/>
  <c r="J61" i="5"/>
  <c r="J62" i="5"/>
  <c r="J63" i="5"/>
  <c r="J58" i="5"/>
  <c r="J17" i="21" s="1"/>
  <c r="I59" i="5"/>
  <c r="I18" i="21" s="1"/>
  <c r="I60" i="5"/>
  <c r="I19" i="21" s="1"/>
  <c r="I61" i="5"/>
  <c r="I20" i="21" s="1"/>
  <c r="I62" i="5"/>
  <c r="I21" i="21" s="1"/>
  <c r="I63" i="5"/>
  <c r="I22" i="21" s="1"/>
  <c r="I58" i="5"/>
  <c r="I17" i="21" s="1"/>
  <c r="G59" i="5"/>
  <c r="G18" i="21" s="1"/>
  <c r="G60" i="5"/>
  <c r="G61" i="5"/>
  <c r="G62" i="5"/>
  <c r="G63" i="5"/>
  <c r="G58" i="5"/>
  <c r="G17" i="21" s="1"/>
  <c r="F59" i="5"/>
  <c r="F18" i="21" s="1"/>
  <c r="F60" i="5"/>
  <c r="F19" i="21" s="1"/>
  <c r="F61" i="5"/>
  <c r="F20" i="21" s="1"/>
  <c r="F62" i="5"/>
  <c r="F21" i="21" s="1"/>
  <c r="F63" i="5"/>
  <c r="F22" i="21" s="1"/>
  <c r="F58" i="5"/>
  <c r="F17" i="21" s="1"/>
  <c r="D59" i="5"/>
  <c r="D18" i="21" s="1"/>
  <c r="D60" i="5"/>
  <c r="D61" i="5"/>
  <c r="D62" i="5"/>
  <c r="D63" i="5"/>
  <c r="D58" i="5"/>
  <c r="D17" i="21" s="1"/>
  <c r="C59" i="5"/>
  <c r="C18" i="21" s="1"/>
  <c r="C60" i="5"/>
  <c r="C19" i="21" s="1"/>
  <c r="C61" i="5"/>
  <c r="C20" i="21" s="1"/>
  <c r="C62" i="5"/>
  <c r="C21" i="21" s="1"/>
  <c r="C63" i="5"/>
  <c r="C22" i="21" s="1"/>
  <c r="C58" i="5"/>
  <c r="C17" i="21" s="1"/>
  <c r="U34" i="5"/>
  <c r="U36" i="5"/>
  <c r="U37" i="5"/>
  <c r="U38" i="5"/>
  <c r="U33" i="5"/>
  <c r="T34" i="5"/>
  <c r="T36" i="5"/>
  <c r="T37" i="5"/>
  <c r="T38" i="5"/>
  <c r="T33" i="5"/>
  <c r="S34" i="5"/>
  <c r="S33" i="5"/>
  <c r="R37" i="5"/>
  <c r="R38" i="5"/>
  <c r="Q36" i="5"/>
  <c r="Q37" i="5"/>
  <c r="Q38" i="5"/>
  <c r="AW33" i="5"/>
  <c r="W33" i="5" s="1"/>
  <c r="R34" i="5"/>
  <c r="R35" i="5"/>
  <c r="R36" i="5"/>
  <c r="S37" i="5"/>
  <c r="S38" i="5"/>
  <c r="R33" i="5"/>
  <c r="AC33" i="5" l="1"/>
  <c r="D32" i="22"/>
  <c r="E58" i="5"/>
  <c r="E17" i="21" s="1"/>
  <c r="S36" i="5"/>
  <c r="T35" i="5"/>
  <c r="U35" i="5"/>
  <c r="Q35" i="5"/>
  <c r="S35" i="5"/>
  <c r="Q34" i="5"/>
  <c r="Q33" i="5"/>
  <c r="B53" i="5" l="1"/>
  <c r="K53" i="5" s="1"/>
  <c r="B52" i="5"/>
  <c r="K52" i="5" s="1"/>
  <c r="B51" i="5"/>
  <c r="K51" i="5" s="1"/>
  <c r="E28" i="5"/>
  <c r="BC28" i="5" s="1"/>
  <c r="E26" i="5"/>
  <c r="BC26" i="5" s="1"/>
  <c r="E24" i="5"/>
  <c r="BC24" i="5" s="1"/>
  <c r="E22" i="5"/>
  <c r="BC22" i="5" s="1"/>
  <c r="E20" i="5"/>
  <c r="BC20" i="5" s="1"/>
  <c r="E18" i="5"/>
  <c r="BC18" i="5" s="1"/>
  <c r="E16" i="5"/>
  <c r="BC16" i="5" s="1"/>
  <c r="E14" i="5"/>
  <c r="BC14" i="5" s="1"/>
  <c r="BC10" i="5"/>
  <c r="BC12" i="5"/>
  <c r="D22" i="5"/>
  <c r="C22" i="5"/>
  <c r="D20" i="5"/>
  <c r="C20" i="5"/>
  <c r="BH10" i="5"/>
  <c r="BH11" i="5"/>
  <c r="BH9" i="5"/>
  <c r="D28" i="5"/>
  <c r="C28" i="5"/>
  <c r="D26" i="5"/>
  <c r="C26" i="5"/>
  <c r="D24" i="5"/>
  <c r="C24" i="5"/>
  <c r="D18" i="5"/>
  <c r="D16" i="5"/>
  <c r="C44" i="5"/>
  <c r="B59" i="5"/>
  <c r="B60" i="5"/>
  <c r="B61" i="5"/>
  <c r="B62" i="5"/>
  <c r="B63" i="5"/>
  <c r="B58" i="5"/>
  <c r="K48" i="5" l="1"/>
  <c r="K49" i="5"/>
  <c r="K50" i="5"/>
  <c r="K45" i="5"/>
  <c r="K46" i="5"/>
  <c r="K47" i="5"/>
  <c r="M53" i="5"/>
  <c r="C53" i="5"/>
  <c r="D53" i="5" s="1"/>
  <c r="B15" i="21" s="1"/>
  <c r="C45" i="5"/>
  <c r="D45" i="5" s="1"/>
  <c r="B7" i="21" s="1"/>
  <c r="M52" i="5"/>
  <c r="E52" i="5"/>
  <c r="I53" i="5"/>
  <c r="C47" i="5"/>
  <c r="D47" i="5" s="1"/>
  <c r="B9" i="21" s="1"/>
  <c r="G52" i="5"/>
  <c r="E53" i="5"/>
  <c r="G53" i="5"/>
  <c r="M48" i="5"/>
  <c r="I51" i="5"/>
  <c r="I52" i="5"/>
  <c r="C52" i="5"/>
  <c r="D52" i="5" s="1"/>
  <c r="B14" i="21" s="1"/>
  <c r="M51" i="5"/>
  <c r="C51" i="5"/>
  <c r="D51" i="5" s="1"/>
  <c r="B13" i="21" s="1"/>
  <c r="G51" i="5"/>
  <c r="E51" i="5"/>
  <c r="C50" i="5"/>
  <c r="D50" i="5" s="1"/>
  <c r="B12" i="21" s="1"/>
  <c r="I50" i="5"/>
  <c r="G50" i="5"/>
  <c r="M50" i="5"/>
  <c r="E50" i="5"/>
  <c r="G49" i="5"/>
  <c r="M49" i="5"/>
  <c r="I49" i="5"/>
  <c r="E49" i="5"/>
  <c r="C49" i="5"/>
  <c r="D49" i="5" s="1"/>
  <c r="B11" i="21" s="1"/>
  <c r="C48" i="5"/>
  <c r="D48" i="5" s="1"/>
  <c r="B10" i="21" s="1"/>
  <c r="E48" i="5"/>
  <c r="G48" i="5"/>
  <c r="I48" i="5"/>
  <c r="C46" i="5"/>
  <c r="D46" i="5" s="1"/>
  <c r="B8" i="21" s="1"/>
  <c r="BI9" i="5"/>
  <c r="BI11" i="5"/>
  <c r="BI10" i="5"/>
  <c r="D44" i="5"/>
  <c r="B6" i="21" s="1"/>
  <c r="E46" i="5"/>
  <c r="E45" i="5"/>
  <c r="K44" i="5"/>
  <c r="M44" i="5"/>
  <c r="G47" i="5"/>
  <c r="M47" i="5"/>
  <c r="G46" i="5"/>
  <c r="M46" i="5"/>
  <c r="G45" i="5"/>
  <c r="M45" i="5"/>
  <c r="G44" i="5"/>
  <c r="I44" i="5"/>
  <c r="I47" i="5"/>
  <c r="E44" i="5"/>
  <c r="I45" i="5"/>
  <c r="E47" i="5"/>
  <c r="D12" i="21" l="1"/>
  <c r="G12" i="21"/>
  <c r="M12" i="21"/>
  <c r="P12" i="21"/>
  <c r="J12" i="21"/>
  <c r="M7" i="21"/>
  <c r="P7" i="21"/>
  <c r="G7" i="21"/>
  <c r="D7" i="21"/>
  <c r="J7" i="21"/>
  <c r="D9" i="21"/>
  <c r="P9" i="21"/>
  <c r="M9" i="21"/>
  <c r="J9" i="21"/>
  <c r="G9" i="21"/>
  <c r="M8" i="21"/>
  <c r="G8" i="21"/>
  <c r="P8" i="21"/>
  <c r="D8" i="21"/>
  <c r="M15" i="21"/>
  <c r="H15" i="21"/>
  <c r="K15" i="21"/>
  <c r="N15" i="21"/>
  <c r="J15" i="21"/>
  <c r="D15" i="21"/>
  <c r="R15" i="21"/>
  <c r="Q15" i="21"/>
  <c r="E15" i="21"/>
  <c r="G15" i="21"/>
  <c r="P15" i="21"/>
  <c r="E14" i="21"/>
  <c r="H14" i="21"/>
  <c r="R14" i="21"/>
  <c r="J14" i="21"/>
  <c r="P14" i="21"/>
  <c r="D14" i="21"/>
  <c r="Q14" i="21"/>
  <c r="N14" i="21"/>
  <c r="K14" i="21"/>
  <c r="G14" i="21"/>
  <c r="M14" i="21"/>
  <c r="M10" i="21"/>
  <c r="D10" i="21"/>
  <c r="P10" i="21"/>
  <c r="J10" i="21"/>
  <c r="G10" i="21"/>
  <c r="J13" i="21"/>
  <c r="G13" i="21"/>
  <c r="P13" i="21"/>
  <c r="M13" i="21"/>
  <c r="D13" i="21"/>
  <c r="G11" i="21"/>
  <c r="D11" i="21"/>
  <c r="M11" i="21"/>
  <c r="J11" i="21"/>
  <c r="P11" i="21"/>
  <c r="M6" i="21"/>
  <c r="D6" i="21"/>
  <c r="G6" i="21"/>
  <c r="P6" i="21"/>
  <c r="J6" i="21"/>
  <c r="K4" i="5"/>
  <c r="J4" i="5"/>
  <c r="G4" i="5"/>
  <c r="H4" i="5"/>
  <c r="I46" i="5"/>
  <c r="I4" i="5" s="1"/>
  <c r="AW9" i="5"/>
  <c r="J8" i="21" l="1"/>
  <c r="AW34" i="5"/>
  <c r="AW35" i="5"/>
  <c r="AW36" i="5"/>
  <c r="AW37" i="5"/>
  <c r="AW38" i="5"/>
  <c r="AW11" i="5"/>
  <c r="AW12" i="5"/>
  <c r="AW13" i="5"/>
  <c r="AW14" i="5"/>
  <c r="AW15" i="5"/>
  <c r="AW16" i="5"/>
  <c r="AW17" i="5"/>
  <c r="AW18" i="5"/>
  <c r="AW19" i="5"/>
  <c r="AW20" i="5"/>
  <c r="AW21" i="5"/>
  <c r="AW22" i="5"/>
  <c r="AW23" i="5"/>
  <c r="AW24" i="5"/>
  <c r="AW25" i="5"/>
  <c r="AW26" i="5"/>
  <c r="AW27" i="5"/>
  <c r="AW28" i="5"/>
  <c r="W37" i="5" l="1"/>
  <c r="W36" i="5"/>
  <c r="W35" i="5"/>
  <c r="W34" i="5"/>
  <c r="W38" i="5"/>
  <c r="W9" i="5"/>
  <c r="D20" i="22" s="1"/>
  <c r="AX28" i="5"/>
  <c r="AX27" i="5"/>
  <c r="W26" i="5"/>
  <c r="AX26" i="5"/>
  <c r="W25" i="5"/>
  <c r="D28" i="22" s="1"/>
  <c r="AX25" i="5"/>
  <c r="W24" i="5"/>
  <c r="AX24" i="5"/>
  <c r="W23" i="5"/>
  <c r="D27" i="22" s="1"/>
  <c r="AX23" i="5"/>
  <c r="AX21" i="5"/>
  <c r="J33" i="16"/>
  <c r="O28" i="15"/>
  <c r="AX38" i="5"/>
  <c r="AX37" i="5"/>
  <c r="AX36" i="5"/>
  <c r="AX35" i="5"/>
  <c r="AX34" i="5"/>
  <c r="AX33" i="5"/>
  <c r="X33" i="5" s="1"/>
  <c r="AX10" i="5"/>
  <c r="AX11" i="5"/>
  <c r="AX12" i="5"/>
  <c r="AX13" i="5"/>
  <c r="AX14" i="5"/>
  <c r="AX15" i="5"/>
  <c r="AX16" i="5"/>
  <c r="AX17" i="5"/>
  <c r="AX18" i="5"/>
  <c r="AX19" i="5"/>
  <c r="AX20" i="5"/>
  <c r="AX9" i="5"/>
  <c r="X9" i="5" s="1"/>
  <c r="E20" i="22" s="1"/>
  <c r="M8" i="16"/>
  <c r="N8" i="16" s="1"/>
  <c r="M9" i="16"/>
  <c r="M10" i="16"/>
  <c r="N10" i="16" s="1"/>
  <c r="M11" i="16"/>
  <c r="N11" i="16" s="1"/>
  <c r="M12" i="16"/>
  <c r="N12" i="16" s="1"/>
  <c r="M13" i="16"/>
  <c r="N13" i="16" s="1"/>
  <c r="O13" i="16" s="1"/>
  <c r="P13" i="16" s="1"/>
  <c r="M14" i="16"/>
  <c r="M7" i="16"/>
  <c r="J20" i="16"/>
  <c r="J21" i="16"/>
  <c r="J22" i="16"/>
  <c r="J8" i="16"/>
  <c r="J9" i="16"/>
  <c r="J10" i="16"/>
  <c r="J11" i="16"/>
  <c r="J12" i="16"/>
  <c r="J13" i="16"/>
  <c r="J14" i="16"/>
  <c r="J7" i="16"/>
  <c r="H12" i="18"/>
  <c r="G12" i="18"/>
  <c r="F12" i="18"/>
  <c r="E12" i="18"/>
  <c r="D12" i="18"/>
  <c r="H11" i="18"/>
  <c r="G11" i="18"/>
  <c r="F11" i="18"/>
  <c r="E11" i="18"/>
  <c r="D11" i="18"/>
  <c r="H10" i="18"/>
  <c r="G10" i="18"/>
  <c r="F10" i="18"/>
  <c r="E10" i="18"/>
  <c r="D84" i="2"/>
  <c r="E82" i="2"/>
  <c r="F82" i="2"/>
  <c r="G82" i="2"/>
  <c r="H82" i="2"/>
  <c r="D82" i="2"/>
  <c r="E81" i="2"/>
  <c r="F81" i="2"/>
  <c r="G81" i="2"/>
  <c r="H81" i="2"/>
  <c r="D81" i="2"/>
  <c r="E80" i="2"/>
  <c r="F80" i="2"/>
  <c r="G80" i="2"/>
  <c r="H80" i="2"/>
  <c r="D80" i="2"/>
  <c r="I41" i="16"/>
  <c r="L55" i="21" s="1"/>
  <c r="H41" i="16"/>
  <c r="J55" i="21" s="1"/>
  <c r="G41" i="16"/>
  <c r="H55" i="21" s="1"/>
  <c r="F41" i="16"/>
  <c r="F55" i="21" s="1"/>
  <c r="E41" i="16"/>
  <c r="D55" i="21" s="1"/>
  <c r="J40" i="16"/>
  <c r="J39" i="16"/>
  <c r="J38" i="16"/>
  <c r="J37" i="16"/>
  <c r="J36" i="16"/>
  <c r="J35" i="16"/>
  <c r="J34" i="16"/>
  <c r="J19" i="16"/>
  <c r="I15" i="16"/>
  <c r="H15" i="16"/>
  <c r="G15" i="16"/>
  <c r="F15" i="16"/>
  <c r="E15" i="16"/>
  <c r="E80" i="22" l="1"/>
  <c r="I79" i="22"/>
  <c r="F80" i="22"/>
  <c r="D80" i="22"/>
  <c r="H80" i="22"/>
  <c r="AC38" i="5"/>
  <c r="D37" i="22"/>
  <c r="AC34" i="5"/>
  <c r="D33" i="22"/>
  <c r="AC35" i="5"/>
  <c r="D34" i="22"/>
  <c r="AC36" i="5"/>
  <c r="D35" i="22"/>
  <c r="AC37" i="5"/>
  <c r="D36" i="22"/>
  <c r="AD33" i="5"/>
  <c r="E32" i="22"/>
  <c r="J54" i="21"/>
  <c r="X34" i="5"/>
  <c r="X35" i="5"/>
  <c r="E63" i="5"/>
  <c r="E22" i="21" s="1"/>
  <c r="X36" i="5"/>
  <c r="X37" i="5"/>
  <c r="E59" i="5"/>
  <c r="E18" i="21" s="1"/>
  <c r="E60" i="5"/>
  <c r="E19" i="21" s="1"/>
  <c r="X38" i="5"/>
  <c r="E61" i="5"/>
  <c r="E20" i="21" s="1"/>
  <c r="E62" i="5"/>
  <c r="E21" i="21" s="1"/>
  <c r="D54" i="21"/>
  <c r="E83" i="2"/>
  <c r="F54" i="21"/>
  <c r="H54" i="21"/>
  <c r="E85" i="2"/>
  <c r="F85" i="2"/>
  <c r="H83" i="2"/>
  <c r="L54" i="21"/>
  <c r="G85" i="2"/>
  <c r="H85" i="2"/>
  <c r="AY33" i="5"/>
  <c r="Y33" i="5" s="1"/>
  <c r="H58" i="5"/>
  <c r="H17" i="21" s="1"/>
  <c r="AY34" i="5"/>
  <c r="W10" i="5"/>
  <c r="F53" i="5"/>
  <c r="F52" i="5"/>
  <c r="X25" i="5"/>
  <c r="X19" i="5"/>
  <c r="X28" i="5"/>
  <c r="AD28" i="5" s="1"/>
  <c r="AJ28" i="5" s="1"/>
  <c r="AC24" i="5"/>
  <c r="AI24" i="5" s="1"/>
  <c r="X23" i="5"/>
  <c r="X26" i="5"/>
  <c r="AD26" i="5" s="1"/>
  <c r="AJ26" i="5" s="1"/>
  <c r="X20" i="5"/>
  <c r="AD20" i="5" s="1"/>
  <c r="AJ20" i="5" s="1"/>
  <c r="AC26" i="5"/>
  <c r="AI26" i="5" s="1"/>
  <c r="X24" i="5"/>
  <c r="X27" i="5"/>
  <c r="X17" i="5"/>
  <c r="E24" i="22" s="1"/>
  <c r="AC25" i="5"/>
  <c r="AI25" i="5" s="1"/>
  <c r="AD9" i="5"/>
  <c r="X18" i="5"/>
  <c r="X21" i="5"/>
  <c r="E26" i="22" s="1"/>
  <c r="AC9" i="5"/>
  <c r="W20" i="5"/>
  <c r="AC20" i="5" s="1"/>
  <c r="AI20" i="5" s="1"/>
  <c r="AC23" i="5"/>
  <c r="AI23" i="5" s="1"/>
  <c r="W27" i="5"/>
  <c r="D29" i="22" s="1"/>
  <c r="W21" i="5"/>
  <c r="D26" i="22" s="1"/>
  <c r="W28" i="5"/>
  <c r="AC28" i="5" s="1"/>
  <c r="AI28" i="5" s="1"/>
  <c r="W22" i="5"/>
  <c r="AC22" i="5" s="1"/>
  <c r="AI22" i="5" s="1"/>
  <c r="W17" i="5"/>
  <c r="D24" i="22" s="1"/>
  <c r="AY10" i="5"/>
  <c r="X10" i="5"/>
  <c r="W18" i="5"/>
  <c r="W19" i="5"/>
  <c r="D25" i="22" s="1"/>
  <c r="W15" i="5"/>
  <c r="D23" i="22" s="1"/>
  <c r="X15" i="5"/>
  <c r="E23" i="22" s="1"/>
  <c r="W16" i="5"/>
  <c r="X16" i="5"/>
  <c r="W14" i="5"/>
  <c r="X14" i="5"/>
  <c r="W13" i="5"/>
  <c r="D12" i="22" s="1"/>
  <c r="X13" i="5"/>
  <c r="E12" i="22" s="1"/>
  <c r="W11" i="5"/>
  <c r="D11" i="22" s="1"/>
  <c r="X11" i="5"/>
  <c r="E11" i="22" s="1"/>
  <c r="W12" i="5"/>
  <c r="X12" i="5"/>
  <c r="AY27" i="5"/>
  <c r="Y27" i="5" s="1"/>
  <c r="F29" i="22" s="1"/>
  <c r="AY25" i="5"/>
  <c r="Y25" i="5" s="1"/>
  <c r="F28" i="22" s="1"/>
  <c r="AY26" i="5"/>
  <c r="Y26" i="5" s="1"/>
  <c r="AY24" i="5"/>
  <c r="Y24" i="5" s="1"/>
  <c r="AY23" i="5"/>
  <c r="Y23" i="5" s="1"/>
  <c r="F27" i="22" s="1"/>
  <c r="AY20" i="5"/>
  <c r="Y20" i="5" s="1"/>
  <c r="AY19" i="5"/>
  <c r="Y19" i="5" s="1"/>
  <c r="F25" i="22" s="1"/>
  <c r="AY18" i="5"/>
  <c r="Y18" i="5" s="1"/>
  <c r="AY17" i="5"/>
  <c r="Y17" i="5" s="1"/>
  <c r="F24" i="22" s="1"/>
  <c r="AY16" i="5"/>
  <c r="Y16" i="5" s="1"/>
  <c r="AY35" i="5"/>
  <c r="AY37" i="5"/>
  <c r="AY36" i="5"/>
  <c r="AY38" i="5"/>
  <c r="AY15" i="5"/>
  <c r="Y15" i="5" s="1"/>
  <c r="F23" i="22" s="1"/>
  <c r="AY14" i="5"/>
  <c r="Y14" i="5" s="1"/>
  <c r="AY13" i="5"/>
  <c r="Y13" i="5" s="1"/>
  <c r="F12" i="22" s="1"/>
  <c r="AY12" i="5"/>
  <c r="Y12" i="5" s="1"/>
  <c r="AY11" i="5"/>
  <c r="Y11" i="5" s="1"/>
  <c r="F11" i="22" s="1"/>
  <c r="AY9" i="5"/>
  <c r="Y9" i="5" s="1"/>
  <c r="F20" i="22" s="1"/>
  <c r="AY28" i="5"/>
  <c r="Y28" i="5" s="1"/>
  <c r="AY21" i="5"/>
  <c r="Y21" i="5" s="1"/>
  <c r="F26" i="22" s="1"/>
  <c r="AX22" i="5"/>
  <c r="X22" i="5" s="1"/>
  <c r="H84" i="2"/>
  <c r="N14" i="16"/>
  <c r="O14" i="16" s="1"/>
  <c r="O12" i="16"/>
  <c r="O11" i="16"/>
  <c r="P11" i="16" s="1"/>
  <c r="N9" i="16"/>
  <c r="O9" i="16" s="1"/>
  <c r="P9" i="16" s="1"/>
  <c r="O10" i="16"/>
  <c r="P10" i="16" s="1"/>
  <c r="Q13" i="16"/>
  <c r="R13" i="16" s="1"/>
  <c r="O8" i="16"/>
  <c r="P8" i="16" s="1"/>
  <c r="N7" i="16"/>
  <c r="F83" i="2"/>
  <c r="J41" i="16"/>
  <c r="J29" i="16"/>
  <c r="G84" i="2"/>
  <c r="D83" i="2"/>
  <c r="F84" i="2"/>
  <c r="G83" i="2"/>
  <c r="E84" i="2"/>
  <c r="I80" i="2"/>
  <c r="I10" i="18"/>
  <c r="I11" i="18"/>
  <c r="I12" i="18"/>
  <c r="D85" i="2"/>
  <c r="I82" i="2"/>
  <c r="I81" i="2"/>
  <c r="J15" i="16"/>
  <c r="C75" i="2"/>
  <c r="C74" i="2"/>
  <c r="C73" i="2"/>
  <c r="C72" i="2"/>
  <c r="R48" i="15"/>
  <c r="S48" i="15"/>
  <c r="T48" i="15"/>
  <c r="U48" i="15"/>
  <c r="Q48" i="15"/>
  <c r="Q35" i="15"/>
  <c r="Q36" i="15"/>
  <c r="Q37" i="15"/>
  <c r="Q38" i="15"/>
  <c r="Q39" i="15"/>
  <c r="Q40" i="15"/>
  <c r="Q41" i="15"/>
  <c r="Q34" i="15"/>
  <c r="Q9" i="15"/>
  <c r="Q10" i="15"/>
  <c r="Q11" i="15"/>
  <c r="Q12" i="15"/>
  <c r="Q13" i="15"/>
  <c r="Q14" i="15"/>
  <c r="Q15" i="15"/>
  <c r="Q8" i="15"/>
  <c r="E41" i="15"/>
  <c r="F41" i="15" s="1"/>
  <c r="S41" i="15" s="1"/>
  <c r="E40" i="15"/>
  <c r="R40" i="15" s="1"/>
  <c r="E39" i="15"/>
  <c r="F39" i="15" s="1"/>
  <c r="S39" i="15" s="1"/>
  <c r="E38" i="15"/>
  <c r="F38" i="15" s="1"/>
  <c r="S38" i="15" s="1"/>
  <c r="E37" i="15"/>
  <c r="R37" i="15" s="1"/>
  <c r="E36" i="15"/>
  <c r="F36" i="15" s="1"/>
  <c r="S36" i="15" s="1"/>
  <c r="E35" i="15"/>
  <c r="F35" i="15" s="1"/>
  <c r="S35" i="15" s="1"/>
  <c r="E34" i="15"/>
  <c r="E9" i="15"/>
  <c r="F9" i="15" s="1"/>
  <c r="S9" i="15" s="1"/>
  <c r="E10" i="15"/>
  <c r="F10" i="15" s="1"/>
  <c r="S10" i="15" s="1"/>
  <c r="E11" i="15"/>
  <c r="F11" i="15" s="1"/>
  <c r="G11" i="15" s="1"/>
  <c r="H11" i="15" s="1"/>
  <c r="U11" i="15" s="1"/>
  <c r="E12" i="15"/>
  <c r="F12" i="15" s="1"/>
  <c r="G12" i="15" s="1"/>
  <c r="H12" i="15" s="1"/>
  <c r="U12" i="15" s="1"/>
  <c r="E13" i="15"/>
  <c r="F13" i="15" s="1"/>
  <c r="G13" i="15" s="1"/>
  <c r="H13" i="15" s="1"/>
  <c r="U13" i="15" s="1"/>
  <c r="E14" i="15"/>
  <c r="F14" i="15" s="1"/>
  <c r="S14" i="15" s="1"/>
  <c r="E15" i="15"/>
  <c r="F15" i="15" s="1"/>
  <c r="G15" i="15" s="1"/>
  <c r="H15" i="15" s="1"/>
  <c r="U15" i="15" s="1"/>
  <c r="E8" i="15"/>
  <c r="R8" i="15" s="1"/>
  <c r="U55" i="15"/>
  <c r="T54" i="15"/>
  <c r="T53" i="15"/>
  <c r="T52" i="15"/>
  <c r="R51" i="15"/>
  <c r="R50" i="15"/>
  <c r="U49" i="15"/>
  <c r="S28" i="15"/>
  <c r="O27" i="15"/>
  <c r="U27" i="15" s="1"/>
  <c r="O26" i="15"/>
  <c r="Q26" i="15" s="1"/>
  <c r="O25" i="15"/>
  <c r="U25" i="15" s="1"/>
  <c r="O24" i="15"/>
  <c r="Q24" i="15" s="1"/>
  <c r="O23" i="15"/>
  <c r="Q23" i="15" s="1"/>
  <c r="O22" i="15"/>
  <c r="U22" i="15" s="1"/>
  <c r="O21" i="15"/>
  <c r="S21" i="15" s="1"/>
  <c r="O23" i="10"/>
  <c r="O24" i="10"/>
  <c r="O25" i="10"/>
  <c r="O26" i="10"/>
  <c r="O27" i="10"/>
  <c r="O28" i="10"/>
  <c r="O29" i="10"/>
  <c r="O22" i="10"/>
  <c r="O10" i="10"/>
  <c r="O11" i="10"/>
  <c r="O12" i="10"/>
  <c r="O13" i="10"/>
  <c r="Q13" i="10" s="1"/>
  <c r="O14" i="10"/>
  <c r="O15" i="10"/>
  <c r="O16" i="10"/>
  <c r="O9" i="10"/>
  <c r="R34" i="15" l="1"/>
  <c r="F34" i="15"/>
  <c r="G34" i="15" s="1"/>
  <c r="H34" i="15" s="1"/>
  <c r="D38" i="22"/>
  <c r="AD19" i="5"/>
  <c r="AJ19" i="5" s="1"/>
  <c r="E25" i="22"/>
  <c r="AD37" i="5"/>
  <c r="E36" i="22"/>
  <c r="AD25" i="5"/>
  <c r="AJ25" i="5" s="1"/>
  <c r="E28" i="22"/>
  <c r="AD36" i="5"/>
  <c r="E35" i="22"/>
  <c r="AD23" i="5"/>
  <c r="AJ23" i="5" s="1"/>
  <c r="E27" i="22"/>
  <c r="AD38" i="5"/>
  <c r="E37" i="22"/>
  <c r="AD35" i="5"/>
  <c r="E34" i="22"/>
  <c r="AD27" i="5"/>
  <c r="AJ27" i="5" s="1"/>
  <c r="E29" i="22"/>
  <c r="AD34" i="5"/>
  <c r="E33" i="22"/>
  <c r="E21" i="22"/>
  <c r="AE33" i="5"/>
  <c r="F32" i="22"/>
  <c r="F21" i="22"/>
  <c r="F22" i="22"/>
  <c r="E22" i="22"/>
  <c r="D22" i="22"/>
  <c r="D21" i="22"/>
  <c r="AC10" i="5"/>
  <c r="D10" i="22"/>
  <c r="AD10" i="5"/>
  <c r="E10" i="22"/>
  <c r="I71" i="22"/>
  <c r="I80" i="22" s="1"/>
  <c r="G80" i="22"/>
  <c r="I85" i="2"/>
  <c r="Y36" i="5"/>
  <c r="H86" i="2"/>
  <c r="Y37" i="5"/>
  <c r="Y38" i="5"/>
  <c r="H62" i="5"/>
  <c r="H21" i="21" s="1"/>
  <c r="H61" i="5"/>
  <c r="H20" i="21" s="1"/>
  <c r="Y35" i="5"/>
  <c r="H63" i="5"/>
  <c r="H22" i="21" s="1"/>
  <c r="H60" i="5"/>
  <c r="H19" i="21" s="1"/>
  <c r="Y34" i="5"/>
  <c r="H59" i="5"/>
  <c r="H18" i="21" s="1"/>
  <c r="F49" i="5"/>
  <c r="E11" i="21" s="1"/>
  <c r="AZ33" i="5"/>
  <c r="Z33" i="5" s="1"/>
  <c r="K58" i="5"/>
  <c r="K17" i="21" s="1"/>
  <c r="AZ34" i="5"/>
  <c r="F50" i="5"/>
  <c r="E12" i="21" s="1"/>
  <c r="AI9" i="5"/>
  <c r="AJ9" i="5"/>
  <c r="F48" i="5"/>
  <c r="E10" i="21" s="1"/>
  <c r="F51" i="5"/>
  <c r="E13" i="21" s="1"/>
  <c r="AD24" i="5"/>
  <c r="AJ24" i="5" s="1"/>
  <c r="H53" i="5"/>
  <c r="H51" i="5"/>
  <c r="H13" i="21" s="1"/>
  <c r="H52" i="5"/>
  <c r="J53" i="5"/>
  <c r="J52" i="5"/>
  <c r="J51" i="5"/>
  <c r="K13" i="21" s="1"/>
  <c r="H50" i="5"/>
  <c r="H12" i="21" s="1"/>
  <c r="H49" i="5"/>
  <c r="H11" i="21" s="1"/>
  <c r="AD17" i="5"/>
  <c r="AJ17" i="5" s="1"/>
  <c r="H48" i="5"/>
  <c r="H10" i="21" s="1"/>
  <c r="F46" i="5"/>
  <c r="E8" i="21" s="1"/>
  <c r="F44" i="5"/>
  <c r="E6" i="21" s="1"/>
  <c r="H46" i="5"/>
  <c r="H8" i="21" s="1"/>
  <c r="AC21" i="5"/>
  <c r="AI21" i="5" s="1"/>
  <c r="AC27" i="5"/>
  <c r="AI27" i="5" s="1"/>
  <c r="AE27" i="5"/>
  <c r="AK27" i="5" s="1"/>
  <c r="AC19" i="5"/>
  <c r="AI19" i="5" s="1"/>
  <c r="AE21" i="5"/>
  <c r="AK21" i="5" s="1"/>
  <c r="AC18" i="5"/>
  <c r="AI18" i="5" s="1"/>
  <c r="AD21" i="5"/>
  <c r="AJ21" i="5" s="1"/>
  <c r="AE9" i="5"/>
  <c r="AZ10" i="5"/>
  <c r="Y10" i="5"/>
  <c r="AE23" i="5"/>
  <c r="AK23" i="5" s="1"/>
  <c r="AE17" i="5"/>
  <c r="AK17" i="5" s="1"/>
  <c r="AC17" i="5"/>
  <c r="AI17" i="5" s="1"/>
  <c r="AD18" i="5"/>
  <c r="AJ18" i="5" s="1"/>
  <c r="AE18" i="5"/>
  <c r="AK18" i="5" s="1"/>
  <c r="F47" i="5"/>
  <c r="E9" i="21" s="1"/>
  <c r="AE19" i="5"/>
  <c r="AK19" i="5" s="1"/>
  <c r="AE25" i="5"/>
  <c r="AK25" i="5" s="1"/>
  <c r="AD22" i="5"/>
  <c r="AJ22" i="5" s="1"/>
  <c r="AE28" i="5"/>
  <c r="AK28" i="5" s="1"/>
  <c r="AE26" i="5"/>
  <c r="AK26" i="5" s="1"/>
  <c r="AE24" i="5"/>
  <c r="AK24" i="5" s="1"/>
  <c r="AE20" i="5"/>
  <c r="AK20" i="5" s="1"/>
  <c r="AE15" i="5"/>
  <c r="AK15" i="5" s="1"/>
  <c r="AE16" i="5"/>
  <c r="AK16" i="5" s="1"/>
  <c r="AD16" i="5"/>
  <c r="AJ16" i="5" s="1"/>
  <c r="AD15" i="5"/>
  <c r="AJ15" i="5" s="1"/>
  <c r="AC16" i="5"/>
  <c r="AI16" i="5" s="1"/>
  <c r="AC15" i="5"/>
  <c r="AI15" i="5" s="1"/>
  <c r="AD13" i="5"/>
  <c r="AJ13" i="5" s="1"/>
  <c r="AE14" i="5"/>
  <c r="AK14" i="5" s="1"/>
  <c r="AC14" i="5"/>
  <c r="AI14" i="5" s="1"/>
  <c r="AD14" i="5"/>
  <c r="AJ14" i="5" s="1"/>
  <c r="AE13" i="5"/>
  <c r="AK13" i="5" s="1"/>
  <c r="AC13" i="5"/>
  <c r="AI13" i="5" s="1"/>
  <c r="AE12" i="5"/>
  <c r="AK12" i="5" s="1"/>
  <c r="AE11" i="5"/>
  <c r="AK11" i="5" s="1"/>
  <c r="AD12" i="5"/>
  <c r="AJ12" i="5" s="1"/>
  <c r="AC11" i="5"/>
  <c r="AI11" i="5" s="1"/>
  <c r="AC12" i="5"/>
  <c r="AI12" i="5" s="1"/>
  <c r="AD11" i="5"/>
  <c r="AJ11" i="5" s="1"/>
  <c r="AZ27" i="5"/>
  <c r="Z27" i="5" s="1"/>
  <c r="G29" i="22" s="1"/>
  <c r="AZ25" i="5"/>
  <c r="Z25" i="5" s="1"/>
  <c r="G28" i="22" s="1"/>
  <c r="AZ26" i="5"/>
  <c r="Z26" i="5" s="1"/>
  <c r="AZ23" i="5"/>
  <c r="Z23" i="5" s="1"/>
  <c r="G27" i="22" s="1"/>
  <c r="AZ24" i="5"/>
  <c r="Z24" i="5" s="1"/>
  <c r="AZ19" i="5"/>
  <c r="Z19" i="5" s="1"/>
  <c r="G25" i="22" s="1"/>
  <c r="AZ20" i="5"/>
  <c r="Z20" i="5" s="1"/>
  <c r="AZ17" i="5"/>
  <c r="Z17" i="5" s="1"/>
  <c r="G24" i="22" s="1"/>
  <c r="AZ18" i="5"/>
  <c r="Z18" i="5" s="1"/>
  <c r="AZ16" i="5"/>
  <c r="Z16" i="5" s="1"/>
  <c r="AF16" i="5" s="1"/>
  <c r="AL16" i="5" s="1"/>
  <c r="H44" i="5"/>
  <c r="H6" i="21" s="1"/>
  <c r="AZ35" i="5"/>
  <c r="AZ38" i="5"/>
  <c r="AZ36" i="5"/>
  <c r="AZ37" i="5"/>
  <c r="H47" i="5"/>
  <c r="H9" i="21" s="1"/>
  <c r="F45" i="5"/>
  <c r="E7" i="21" s="1"/>
  <c r="H45" i="5"/>
  <c r="H7" i="21" s="1"/>
  <c r="AZ15" i="5"/>
  <c r="Z15" i="5" s="1"/>
  <c r="G23" i="22" s="1"/>
  <c r="AZ14" i="5"/>
  <c r="Z14" i="5" s="1"/>
  <c r="AZ13" i="5"/>
  <c r="Z13" i="5" s="1"/>
  <c r="AZ12" i="5"/>
  <c r="Z12" i="5" s="1"/>
  <c r="AZ11" i="5"/>
  <c r="Z11" i="5" s="1"/>
  <c r="AZ9" i="5"/>
  <c r="Z9" i="5" s="1"/>
  <c r="G20" i="22" s="1"/>
  <c r="AZ21" i="5"/>
  <c r="Z21" i="5" s="1"/>
  <c r="G26" i="22" s="1"/>
  <c r="AY22" i="5"/>
  <c r="Y22" i="5" s="1"/>
  <c r="J50" i="5" s="1"/>
  <c r="K12" i="21" s="1"/>
  <c r="AZ28" i="5"/>
  <c r="Z28" i="5" s="1"/>
  <c r="D86" i="2"/>
  <c r="G86" i="2"/>
  <c r="I84" i="2"/>
  <c r="P14" i="16"/>
  <c r="Q14" i="16" s="1"/>
  <c r="R14" i="16" s="1"/>
  <c r="P12" i="16"/>
  <c r="Q12" i="16" s="1"/>
  <c r="Q8" i="16"/>
  <c r="R8" i="16" s="1"/>
  <c r="Q11" i="16"/>
  <c r="R11" i="16" s="1"/>
  <c r="Q9" i="16"/>
  <c r="R9" i="16" s="1"/>
  <c r="Q10" i="16"/>
  <c r="R10" i="16" s="1"/>
  <c r="O7" i="16"/>
  <c r="P7" i="16" s="1"/>
  <c r="Q7" i="16" s="1"/>
  <c r="N15" i="16"/>
  <c r="E14" i="18" s="1"/>
  <c r="E16" i="18" s="1"/>
  <c r="F86" i="2"/>
  <c r="M15" i="16"/>
  <c r="I83" i="2"/>
  <c r="E86" i="2"/>
  <c r="R36" i="15"/>
  <c r="R39" i="15"/>
  <c r="R11" i="15"/>
  <c r="S12" i="15"/>
  <c r="R38" i="15"/>
  <c r="R12" i="15"/>
  <c r="R41" i="15"/>
  <c r="S11" i="15"/>
  <c r="T11" i="15"/>
  <c r="R15" i="15"/>
  <c r="S15" i="15"/>
  <c r="T15" i="15"/>
  <c r="R13" i="15"/>
  <c r="T12" i="15"/>
  <c r="R35" i="15"/>
  <c r="T13" i="15"/>
  <c r="S13" i="15"/>
  <c r="R10" i="15"/>
  <c r="R9" i="15"/>
  <c r="R14" i="15"/>
  <c r="Q25" i="15"/>
  <c r="T28" i="15"/>
  <c r="U28" i="15"/>
  <c r="T23" i="15"/>
  <c r="Q49" i="15"/>
  <c r="R49" i="15"/>
  <c r="U24" i="15"/>
  <c r="S24" i="15"/>
  <c r="T24" i="15"/>
  <c r="R23" i="15"/>
  <c r="S23" i="15"/>
  <c r="T21" i="15"/>
  <c r="U23" i="15"/>
  <c r="R25" i="15"/>
  <c r="U21" i="15"/>
  <c r="R24" i="15"/>
  <c r="G35" i="15"/>
  <c r="G39" i="15"/>
  <c r="T39" i="15" s="1"/>
  <c r="G36" i="15"/>
  <c r="G38" i="15"/>
  <c r="G41" i="15"/>
  <c r="T41" i="15" s="1"/>
  <c r="R26" i="15"/>
  <c r="S51" i="15"/>
  <c r="Q21" i="15"/>
  <c r="S26" i="15"/>
  <c r="T51" i="15"/>
  <c r="R21" i="15"/>
  <c r="T26" i="15"/>
  <c r="U51" i="15"/>
  <c r="U26" i="15"/>
  <c r="Q27" i="15"/>
  <c r="R27" i="15"/>
  <c r="F37" i="15"/>
  <c r="R22" i="15"/>
  <c r="T27" i="15"/>
  <c r="F40" i="15"/>
  <c r="S40" i="15" s="1"/>
  <c r="U53" i="15"/>
  <c r="Q22" i="15"/>
  <c r="S27" i="15"/>
  <c r="S22" i="15"/>
  <c r="T22" i="15"/>
  <c r="S25" i="15"/>
  <c r="Q28" i="15"/>
  <c r="S49" i="15"/>
  <c r="T25" i="15"/>
  <c r="R28" i="15"/>
  <c r="T49" i="15"/>
  <c r="G14" i="15"/>
  <c r="G10" i="15"/>
  <c r="F8" i="15"/>
  <c r="G9" i="15"/>
  <c r="U54" i="15"/>
  <c r="Q54" i="15"/>
  <c r="Q50" i="15"/>
  <c r="S50" i="15"/>
  <c r="U52" i="15"/>
  <c r="T50" i="15"/>
  <c r="Q55" i="15"/>
  <c r="R55" i="15"/>
  <c r="R54" i="15"/>
  <c r="R52" i="15"/>
  <c r="U50" i="15"/>
  <c r="Q53" i="15"/>
  <c r="S55" i="15"/>
  <c r="S54" i="15"/>
  <c r="S52" i="15"/>
  <c r="R53" i="15"/>
  <c r="T55" i="15"/>
  <c r="Q52" i="15"/>
  <c r="Q51" i="15"/>
  <c r="S53" i="15"/>
  <c r="C67" i="2"/>
  <c r="C66" i="2"/>
  <c r="Q9" i="10"/>
  <c r="T10" i="10"/>
  <c r="T11" i="10"/>
  <c r="Q12" i="10"/>
  <c r="Q14" i="10"/>
  <c r="S15" i="10"/>
  <c r="U16" i="10"/>
  <c r="U29" i="10"/>
  <c r="U28" i="10"/>
  <c r="Q27" i="10"/>
  <c r="U26" i="10"/>
  <c r="U25" i="10"/>
  <c r="S24" i="10"/>
  <c r="Q23" i="10"/>
  <c r="T22" i="10"/>
  <c r="C55" i="2"/>
  <c r="C56" i="2"/>
  <c r="C57" i="2"/>
  <c r="C58" i="2"/>
  <c r="C59" i="2"/>
  <c r="C60" i="2"/>
  <c r="C61" i="2"/>
  <c r="C54" i="2"/>
  <c r="I59" i="2"/>
  <c r="I61" i="2"/>
  <c r="H55" i="2"/>
  <c r="H56" i="2"/>
  <c r="H57" i="2"/>
  <c r="H58" i="2"/>
  <c r="H59" i="2"/>
  <c r="H60" i="2"/>
  <c r="H61" i="2"/>
  <c r="G55" i="2"/>
  <c r="G57" i="2"/>
  <c r="G58" i="2"/>
  <c r="G59" i="2"/>
  <c r="G60" i="2"/>
  <c r="G61" i="2"/>
  <c r="F55" i="2"/>
  <c r="F56" i="2"/>
  <c r="F57" i="2"/>
  <c r="F58" i="2"/>
  <c r="F59" i="2"/>
  <c r="F60" i="2"/>
  <c r="F61" i="2"/>
  <c r="D56" i="2"/>
  <c r="D57" i="2"/>
  <c r="D58" i="2"/>
  <c r="D59" i="2"/>
  <c r="D60" i="2"/>
  <c r="I60" i="2" s="1"/>
  <c r="D61" i="2"/>
  <c r="E56" i="2"/>
  <c r="E57" i="2"/>
  <c r="E58" i="2"/>
  <c r="E59" i="2"/>
  <c r="E60" i="2"/>
  <c r="E61" i="2"/>
  <c r="F54" i="2"/>
  <c r="G54" i="2"/>
  <c r="H54" i="2"/>
  <c r="R56" i="15" l="1"/>
  <c r="D67" i="5"/>
  <c r="C67" i="5"/>
  <c r="D14" i="18"/>
  <c r="D16" i="18" s="1"/>
  <c r="S34" i="15"/>
  <c r="F48" i="21"/>
  <c r="E65" i="22"/>
  <c r="D30" i="22"/>
  <c r="E30" i="22"/>
  <c r="AE34" i="5"/>
  <c r="F33" i="22"/>
  <c r="AE35" i="5"/>
  <c r="F34" i="22"/>
  <c r="AE36" i="5"/>
  <c r="F35" i="22"/>
  <c r="AE38" i="5"/>
  <c r="F37" i="22"/>
  <c r="E38" i="22"/>
  <c r="AE37" i="5"/>
  <c r="F36" i="22"/>
  <c r="AF33" i="5"/>
  <c r="G32" i="22"/>
  <c r="AF14" i="5"/>
  <c r="AL14" i="5" s="1"/>
  <c r="G22" i="22"/>
  <c r="E46" i="22"/>
  <c r="AF11" i="5"/>
  <c r="AL11" i="5" s="1"/>
  <c r="G11" i="22"/>
  <c r="AF12" i="5"/>
  <c r="AL12" i="5" s="1"/>
  <c r="G21" i="22"/>
  <c r="D46" i="22"/>
  <c r="AJ10" i="5"/>
  <c r="AI10" i="5"/>
  <c r="AF13" i="5"/>
  <c r="AL13" i="5" s="1"/>
  <c r="G12" i="22"/>
  <c r="AE10" i="5"/>
  <c r="F10" i="22"/>
  <c r="K60" i="5"/>
  <c r="K19" i="21" s="1"/>
  <c r="K59" i="5"/>
  <c r="K18" i="21" s="1"/>
  <c r="Z35" i="5"/>
  <c r="K63" i="5"/>
  <c r="K22" i="21" s="1"/>
  <c r="Z34" i="5"/>
  <c r="K62" i="5"/>
  <c r="K21" i="21" s="1"/>
  <c r="Z37" i="5"/>
  <c r="Z36" i="5"/>
  <c r="K61" i="5"/>
  <c r="K20" i="21" s="1"/>
  <c r="Z38" i="5"/>
  <c r="J49" i="5"/>
  <c r="K11" i="21" s="1"/>
  <c r="J48" i="5"/>
  <c r="K10" i="21" s="1"/>
  <c r="V23" i="15"/>
  <c r="S56" i="15"/>
  <c r="E23" i="21"/>
  <c r="H23" i="21"/>
  <c r="BA33" i="5"/>
  <c r="AA33" i="5" s="1"/>
  <c r="BA34" i="5"/>
  <c r="AA34" i="5" s="1"/>
  <c r="H25" i="21"/>
  <c r="E25" i="21"/>
  <c r="AK9" i="5"/>
  <c r="L48" i="5"/>
  <c r="N10" i="21" s="1"/>
  <c r="L49" i="5"/>
  <c r="N11" i="21" s="1"/>
  <c r="L52" i="5"/>
  <c r="L53" i="5"/>
  <c r="L51" i="5"/>
  <c r="N13" i="21" s="1"/>
  <c r="J44" i="5"/>
  <c r="K6" i="21" s="1"/>
  <c r="AF27" i="5"/>
  <c r="AL27" i="5" s="1"/>
  <c r="AF15" i="5"/>
  <c r="AL15" i="5" s="1"/>
  <c r="AF17" i="5"/>
  <c r="AL17" i="5" s="1"/>
  <c r="AF21" i="5"/>
  <c r="AL21" i="5" s="1"/>
  <c r="AF18" i="5"/>
  <c r="AL18" i="5" s="1"/>
  <c r="AF19" i="5"/>
  <c r="AL19" i="5" s="1"/>
  <c r="AF9" i="5"/>
  <c r="BA10" i="5"/>
  <c r="AA10" i="5" s="1"/>
  <c r="Z10" i="5"/>
  <c r="AF23" i="5"/>
  <c r="AL23" i="5" s="1"/>
  <c r="AF25" i="5"/>
  <c r="AL25" i="5" s="1"/>
  <c r="AE22" i="5"/>
  <c r="AK22" i="5" s="1"/>
  <c r="AF28" i="5"/>
  <c r="AL28" i="5" s="1"/>
  <c r="AF26" i="5"/>
  <c r="AL26" i="5" s="1"/>
  <c r="AF24" i="5"/>
  <c r="AL24" i="5" s="1"/>
  <c r="AF20" i="5"/>
  <c r="AL20" i="5" s="1"/>
  <c r="BA27" i="5"/>
  <c r="AA27" i="5" s="1"/>
  <c r="H29" i="22" s="1"/>
  <c r="I29" i="22" s="1"/>
  <c r="BA26" i="5"/>
  <c r="AA26" i="5" s="1"/>
  <c r="BA25" i="5"/>
  <c r="AA25" i="5" s="1"/>
  <c r="H28" i="22" s="1"/>
  <c r="I28" i="22" s="1"/>
  <c r="BA23" i="5"/>
  <c r="AA23" i="5" s="1"/>
  <c r="H27" i="22" s="1"/>
  <c r="I27" i="22" s="1"/>
  <c r="BA24" i="5"/>
  <c r="AA24" i="5" s="1"/>
  <c r="BA20" i="5"/>
  <c r="AA20" i="5" s="1"/>
  <c r="BA19" i="5"/>
  <c r="AA19" i="5" s="1"/>
  <c r="H25" i="22" s="1"/>
  <c r="I25" i="22" s="1"/>
  <c r="BA18" i="5"/>
  <c r="AA18" i="5" s="1"/>
  <c r="BA17" i="5"/>
  <c r="AA17" i="5" s="1"/>
  <c r="H24" i="22" s="1"/>
  <c r="I24" i="22" s="1"/>
  <c r="BA16" i="5"/>
  <c r="AA16" i="5" s="1"/>
  <c r="AG16" i="5" s="1"/>
  <c r="AM16" i="5" s="1"/>
  <c r="E75" i="2"/>
  <c r="J46" i="5"/>
  <c r="K8" i="21" s="1"/>
  <c r="U56" i="15"/>
  <c r="J47" i="5"/>
  <c r="K9" i="21" s="1"/>
  <c r="BA37" i="5"/>
  <c r="BA36" i="5"/>
  <c r="BA38" i="5"/>
  <c r="BA35" i="5"/>
  <c r="J45" i="5"/>
  <c r="K7" i="21" s="1"/>
  <c r="BA15" i="5"/>
  <c r="AA15" i="5" s="1"/>
  <c r="H23" i="22" s="1"/>
  <c r="I23" i="22" s="1"/>
  <c r="BA14" i="5"/>
  <c r="AA14" i="5" s="1"/>
  <c r="BA13" i="5"/>
  <c r="AA13" i="5" s="1"/>
  <c r="BA12" i="5"/>
  <c r="AA12" i="5" s="1"/>
  <c r="BA11" i="5"/>
  <c r="AA11" i="5" s="1"/>
  <c r="BA9" i="5"/>
  <c r="AA9" i="5" s="1"/>
  <c r="H20" i="22" s="1"/>
  <c r="AZ22" i="5"/>
  <c r="Z22" i="5" s="1"/>
  <c r="BA28" i="5"/>
  <c r="AA28" i="5" s="1"/>
  <c r="BA21" i="5"/>
  <c r="AA21" i="5" s="1"/>
  <c r="H26" i="22" s="1"/>
  <c r="I26" i="22" s="1"/>
  <c r="R29" i="15"/>
  <c r="V28" i="15"/>
  <c r="O15" i="16"/>
  <c r="F14" i="18" s="1"/>
  <c r="F16" i="18" s="1"/>
  <c r="R12" i="16"/>
  <c r="Q15" i="16"/>
  <c r="H14" i="18" s="1"/>
  <c r="H16" i="18" s="1"/>
  <c r="P15" i="16"/>
  <c r="G14" i="18" s="1"/>
  <c r="G16" i="18" s="1"/>
  <c r="R7" i="16"/>
  <c r="I86" i="2"/>
  <c r="H38" i="15"/>
  <c r="U38" i="15" s="1"/>
  <c r="T38" i="15"/>
  <c r="G37" i="15"/>
  <c r="S37" i="15"/>
  <c r="H35" i="15"/>
  <c r="U35" i="15" s="1"/>
  <c r="T35" i="15"/>
  <c r="H36" i="15"/>
  <c r="U36" i="15" s="1"/>
  <c r="T36" i="15"/>
  <c r="Q56" i="15"/>
  <c r="T56" i="15"/>
  <c r="V49" i="15"/>
  <c r="H9" i="15"/>
  <c r="U9" i="15" s="1"/>
  <c r="T9" i="15"/>
  <c r="G8" i="15"/>
  <c r="S8" i="15"/>
  <c r="H39" i="15"/>
  <c r="U39" i="15" s="1"/>
  <c r="H41" i="15"/>
  <c r="U41" i="15" s="1"/>
  <c r="H10" i="15"/>
  <c r="U10" i="15" s="1"/>
  <c r="T10" i="15"/>
  <c r="G40" i="15"/>
  <c r="T34" i="15"/>
  <c r="H14" i="15"/>
  <c r="U14" i="15" s="1"/>
  <c r="T14" i="15"/>
  <c r="V25" i="15"/>
  <c r="U29" i="15"/>
  <c r="V24" i="15"/>
  <c r="V21" i="15"/>
  <c r="T29" i="15"/>
  <c r="S29" i="15"/>
  <c r="V26" i="15"/>
  <c r="V22" i="15"/>
  <c r="V27" i="15"/>
  <c r="Q29" i="15"/>
  <c r="D63" i="22" s="1"/>
  <c r="V55" i="15"/>
  <c r="V51" i="15"/>
  <c r="V53" i="15"/>
  <c r="V48" i="15"/>
  <c r="V52" i="15"/>
  <c r="V50" i="15"/>
  <c r="V54" i="15"/>
  <c r="U27" i="10"/>
  <c r="U13" i="10"/>
  <c r="S27" i="10"/>
  <c r="R27" i="10"/>
  <c r="R23" i="10"/>
  <c r="S23" i="10"/>
  <c r="T23" i="10"/>
  <c r="U23" i="10"/>
  <c r="Q26" i="10"/>
  <c r="R26" i="10"/>
  <c r="S26" i="10"/>
  <c r="R14" i="10"/>
  <c r="T26" i="10"/>
  <c r="T13" i="10"/>
  <c r="Q16" i="10"/>
  <c r="Q15" i="10"/>
  <c r="T9" i="10"/>
  <c r="R9" i="10"/>
  <c r="U9" i="10"/>
  <c r="S9" i="10"/>
  <c r="Q11" i="10"/>
  <c r="Q10" i="10"/>
  <c r="R15" i="10"/>
  <c r="T14" i="10"/>
  <c r="S14" i="10"/>
  <c r="R22" i="10"/>
  <c r="T27" i="10"/>
  <c r="S22" i="10"/>
  <c r="Q25" i="10"/>
  <c r="R25" i="10"/>
  <c r="U22" i="10"/>
  <c r="S25" i="10"/>
  <c r="Q28" i="10"/>
  <c r="T24" i="10"/>
  <c r="U24" i="10"/>
  <c r="T25" i="10"/>
  <c r="R28" i="10"/>
  <c r="Q22" i="10"/>
  <c r="S28" i="10"/>
  <c r="T28" i="10"/>
  <c r="Q29" i="10"/>
  <c r="R29" i="10"/>
  <c r="Q24" i="10"/>
  <c r="S29" i="10"/>
  <c r="R24" i="10"/>
  <c r="T29" i="10"/>
  <c r="T16" i="10"/>
  <c r="S16" i="10"/>
  <c r="U15" i="10"/>
  <c r="R16" i="10"/>
  <c r="T15" i="10"/>
  <c r="U12" i="10"/>
  <c r="S13" i="10"/>
  <c r="R12" i="10"/>
  <c r="S10" i="10"/>
  <c r="T12" i="10"/>
  <c r="U11" i="10"/>
  <c r="S11" i="10"/>
  <c r="R11" i="10"/>
  <c r="R13" i="10"/>
  <c r="S12" i="10"/>
  <c r="U14" i="10"/>
  <c r="U10" i="10"/>
  <c r="R10" i="10"/>
  <c r="I57" i="2"/>
  <c r="F62" i="2"/>
  <c r="I58" i="2"/>
  <c r="H62" i="2"/>
  <c r="E67" i="5" l="1"/>
  <c r="D48" i="21"/>
  <c r="D65" i="22"/>
  <c r="H48" i="21"/>
  <c r="F65" i="22"/>
  <c r="L48" i="21"/>
  <c r="H65" i="22"/>
  <c r="L46" i="21"/>
  <c r="H63" i="22"/>
  <c r="H46" i="21"/>
  <c r="F63" i="22"/>
  <c r="J46" i="21"/>
  <c r="G63" i="22"/>
  <c r="F46" i="21"/>
  <c r="E63" i="22"/>
  <c r="F46" i="22"/>
  <c r="J48" i="21"/>
  <c r="G65" i="22"/>
  <c r="F38" i="22"/>
  <c r="AF37" i="5"/>
  <c r="G36" i="22"/>
  <c r="AF34" i="5"/>
  <c r="G33" i="22"/>
  <c r="AF38" i="5"/>
  <c r="G37" i="22"/>
  <c r="AF35" i="5"/>
  <c r="G34" i="22"/>
  <c r="AF36" i="5"/>
  <c r="G35" i="22"/>
  <c r="AG34" i="5"/>
  <c r="H33" i="22"/>
  <c r="AG33" i="5"/>
  <c r="H32" i="22"/>
  <c r="H22" i="22"/>
  <c r="I22" i="22" s="1"/>
  <c r="AG12" i="5"/>
  <c r="AM12" i="5" s="1"/>
  <c r="H21" i="22"/>
  <c r="I21" i="22" s="1"/>
  <c r="AG11" i="5"/>
  <c r="AM11" i="5" s="1"/>
  <c r="H11" i="22"/>
  <c r="I11" i="22" s="1"/>
  <c r="E45" i="22"/>
  <c r="E43" i="22"/>
  <c r="D43" i="22"/>
  <c r="D45" i="22"/>
  <c r="AK10" i="5"/>
  <c r="F43" i="22"/>
  <c r="I20" i="22"/>
  <c r="F30" i="22"/>
  <c r="AG13" i="5"/>
  <c r="AM13" i="5" s="1"/>
  <c r="H12" i="22"/>
  <c r="I12" i="22" s="1"/>
  <c r="AG10" i="5"/>
  <c r="H10" i="22"/>
  <c r="AF10" i="5"/>
  <c r="G10" i="22"/>
  <c r="N63" i="5"/>
  <c r="N22" i="21" s="1"/>
  <c r="AA35" i="5"/>
  <c r="N61" i="5"/>
  <c r="N20" i="21" s="1"/>
  <c r="AA38" i="5"/>
  <c r="AA36" i="5"/>
  <c r="N62" i="5"/>
  <c r="N21" i="21" s="1"/>
  <c r="AA37" i="5"/>
  <c r="N59" i="5"/>
  <c r="N18" i="21" s="1"/>
  <c r="N60" i="5"/>
  <c r="N19" i="21" s="1"/>
  <c r="F75" i="2"/>
  <c r="L50" i="5"/>
  <c r="N12" i="21" s="1"/>
  <c r="H26" i="21"/>
  <c r="E2" i="18" s="1"/>
  <c r="E26" i="21"/>
  <c r="D2" i="18" s="1"/>
  <c r="D46" i="21"/>
  <c r="K23" i="21"/>
  <c r="N58" i="5"/>
  <c r="N17" i="21" s="1"/>
  <c r="Q58" i="5"/>
  <c r="Q17" i="21" s="1"/>
  <c r="K25" i="21"/>
  <c r="AL9" i="5"/>
  <c r="N48" i="5"/>
  <c r="Q10" i="21" s="1"/>
  <c r="R10" i="21" s="1"/>
  <c r="AO21" i="5"/>
  <c r="N49" i="5"/>
  <c r="Q11" i="21" s="1"/>
  <c r="R11" i="21" s="1"/>
  <c r="N53" i="5"/>
  <c r="N52" i="5"/>
  <c r="N51" i="5"/>
  <c r="Q13" i="21" s="1"/>
  <c r="R13" i="21" s="1"/>
  <c r="AG21" i="5"/>
  <c r="AM21" i="5" s="1"/>
  <c r="AG19" i="5"/>
  <c r="AM19" i="5" s="1"/>
  <c r="AG27" i="5"/>
  <c r="AM27" i="5" s="1"/>
  <c r="AQ27" i="5" s="1"/>
  <c r="AG15" i="5"/>
  <c r="AM15" i="5" s="1"/>
  <c r="AG17" i="5"/>
  <c r="AM17" i="5" s="1"/>
  <c r="AG18" i="5"/>
  <c r="AM18" i="5" s="1"/>
  <c r="AG14" i="5"/>
  <c r="AM14" i="5" s="1"/>
  <c r="AG9" i="5"/>
  <c r="AG23" i="5"/>
  <c r="AM23" i="5" s="1"/>
  <c r="AG25" i="5"/>
  <c r="AM25" i="5" s="1"/>
  <c r="AF22" i="5"/>
  <c r="AL22" i="5" s="1"/>
  <c r="AG28" i="5"/>
  <c r="AM28" i="5" s="1"/>
  <c r="AG26" i="5"/>
  <c r="AP26" i="5" s="1"/>
  <c r="AO26" i="5"/>
  <c r="AG24" i="5"/>
  <c r="AP24" i="5" s="1"/>
  <c r="AO24" i="5"/>
  <c r="AG20" i="5"/>
  <c r="AM20" i="5" s="1"/>
  <c r="AO27" i="5"/>
  <c r="AP27" i="5"/>
  <c r="AO25" i="5"/>
  <c r="AO23" i="5"/>
  <c r="V56" i="15"/>
  <c r="F73" i="2"/>
  <c r="G73" i="2"/>
  <c r="H75" i="2"/>
  <c r="G75" i="2"/>
  <c r="D75" i="2"/>
  <c r="E73" i="2"/>
  <c r="H73" i="2"/>
  <c r="L47" i="5"/>
  <c r="N9" i="21" s="1"/>
  <c r="L45" i="5"/>
  <c r="N7" i="21" s="1"/>
  <c r="L44" i="5"/>
  <c r="N6" i="21" s="1"/>
  <c r="L46" i="5"/>
  <c r="N8" i="21" s="1"/>
  <c r="BA22" i="5"/>
  <c r="AA22" i="5" s="1"/>
  <c r="AO22" i="5" s="1"/>
  <c r="AO28" i="5"/>
  <c r="I16" i="18"/>
  <c r="I14" i="18"/>
  <c r="R15" i="16"/>
  <c r="H37" i="15"/>
  <c r="U37" i="15" s="1"/>
  <c r="T37" i="15"/>
  <c r="H40" i="15"/>
  <c r="U40" i="15" s="1"/>
  <c r="T40" i="15"/>
  <c r="V29" i="15"/>
  <c r="D73" i="2"/>
  <c r="H8" i="15"/>
  <c r="U8" i="15" s="1"/>
  <c r="U16" i="15" s="1"/>
  <c r="T8" i="15"/>
  <c r="U34" i="15"/>
  <c r="V12" i="15"/>
  <c r="S16" i="15"/>
  <c r="R16" i="15"/>
  <c r="V13" i="15"/>
  <c r="V9" i="15"/>
  <c r="V15" i="15"/>
  <c r="V11" i="15"/>
  <c r="V22" i="10"/>
  <c r="V27" i="10"/>
  <c r="V23" i="10"/>
  <c r="V25" i="10"/>
  <c r="V24" i="10"/>
  <c r="V26" i="10"/>
  <c r="V29" i="10"/>
  <c r="V28" i="10"/>
  <c r="V14" i="10"/>
  <c r="V13" i="10"/>
  <c r="V12" i="10"/>
  <c r="V9" i="10"/>
  <c r="T30" i="10"/>
  <c r="T17" i="10"/>
  <c r="U17" i="10"/>
  <c r="V10" i="10"/>
  <c r="S17" i="10"/>
  <c r="V15" i="10"/>
  <c r="V11" i="10"/>
  <c r="R17" i="10"/>
  <c r="V16" i="10"/>
  <c r="S30" i="10"/>
  <c r="U30" i="10"/>
  <c r="R30" i="10"/>
  <c r="Q30" i="10"/>
  <c r="Q17" i="10"/>
  <c r="F67" i="5" l="1"/>
  <c r="I63" i="22"/>
  <c r="L45" i="21"/>
  <c r="H62" i="22"/>
  <c r="H45" i="21"/>
  <c r="F62" i="22"/>
  <c r="F45" i="21"/>
  <c r="E62" i="22"/>
  <c r="F42" i="21"/>
  <c r="E59" i="22"/>
  <c r="D42" i="21"/>
  <c r="D59" i="22"/>
  <c r="H42" i="21"/>
  <c r="F59" i="22"/>
  <c r="J42" i="21"/>
  <c r="G59" i="22"/>
  <c r="D5" i="18"/>
  <c r="D58" i="22"/>
  <c r="H41" i="21"/>
  <c r="F58" i="22"/>
  <c r="F5" i="18"/>
  <c r="J41" i="21"/>
  <c r="G58" i="22"/>
  <c r="G5" i="18"/>
  <c r="F41" i="21"/>
  <c r="E5" i="18"/>
  <c r="E58" i="22"/>
  <c r="L41" i="21"/>
  <c r="H58" i="22"/>
  <c r="G46" i="22"/>
  <c r="I65" i="22"/>
  <c r="L42" i="21"/>
  <c r="H59" i="22"/>
  <c r="H5" i="18"/>
  <c r="I33" i="22"/>
  <c r="G38" i="22"/>
  <c r="AG37" i="5"/>
  <c r="H36" i="22"/>
  <c r="I36" i="22" s="1"/>
  <c r="AG36" i="5"/>
  <c r="H35" i="22"/>
  <c r="I35" i="22" s="1"/>
  <c r="AG38" i="5"/>
  <c r="H37" i="22"/>
  <c r="I37" i="22" s="1"/>
  <c r="AG35" i="5"/>
  <c r="H34" i="22"/>
  <c r="I32" i="22"/>
  <c r="I10" i="22"/>
  <c r="AM10" i="5"/>
  <c r="H43" i="22"/>
  <c r="AL10" i="5"/>
  <c r="G43" i="22"/>
  <c r="I40" i="22"/>
  <c r="F45" i="22"/>
  <c r="H30" i="22"/>
  <c r="G30" i="22"/>
  <c r="Q61" i="5"/>
  <c r="Q20" i="21" s="1"/>
  <c r="R20" i="21" s="1"/>
  <c r="Q60" i="5"/>
  <c r="Q19" i="21" s="1"/>
  <c r="R19" i="21" s="1"/>
  <c r="Q62" i="5"/>
  <c r="Q21" i="21" s="1"/>
  <c r="R21" i="21" s="1"/>
  <c r="I75" i="2"/>
  <c r="Q63" i="5"/>
  <c r="Q22" i="21" s="1"/>
  <c r="R22" i="21" s="1"/>
  <c r="V40" i="15"/>
  <c r="N46" i="5"/>
  <c r="Q8" i="21" s="1"/>
  <c r="R8" i="21" s="1"/>
  <c r="N44" i="5"/>
  <c r="Q6" i="21" s="1"/>
  <c r="R6" i="21" s="1"/>
  <c r="R17" i="21"/>
  <c r="K26" i="21"/>
  <c r="F2" i="18" s="1"/>
  <c r="I73" i="2"/>
  <c r="V8" i="15"/>
  <c r="D41" i="21"/>
  <c r="N23" i="21"/>
  <c r="Q59" i="5"/>
  <c r="Q18" i="21" s="1"/>
  <c r="R18" i="21" s="1"/>
  <c r="N25" i="21"/>
  <c r="AM9" i="5"/>
  <c r="N50" i="5"/>
  <c r="Q12" i="21" s="1"/>
  <c r="R12" i="21" s="1"/>
  <c r="AM26" i="5"/>
  <c r="AQ26" i="5" s="1"/>
  <c r="AM24" i="5"/>
  <c r="AQ24" i="5" s="1"/>
  <c r="AG22" i="5"/>
  <c r="AM22" i="5" s="1"/>
  <c r="N45" i="5"/>
  <c r="Q7" i="21" s="1"/>
  <c r="R7" i="21" s="1"/>
  <c r="N47" i="5"/>
  <c r="Q9" i="21" s="1"/>
  <c r="R9" i="21" s="1"/>
  <c r="AP28" i="5"/>
  <c r="AP23" i="5"/>
  <c r="AQ25" i="5"/>
  <c r="AP25" i="5"/>
  <c r="AQ23" i="5"/>
  <c r="F72" i="2"/>
  <c r="D67" i="2"/>
  <c r="E67" i="2"/>
  <c r="H67" i="2"/>
  <c r="F67" i="2"/>
  <c r="H72" i="2"/>
  <c r="G67" i="2"/>
  <c r="E72" i="2"/>
  <c r="H66" i="2"/>
  <c r="G66" i="2"/>
  <c r="D66" i="2"/>
  <c r="E66" i="2"/>
  <c r="F66" i="2"/>
  <c r="AQ28" i="5"/>
  <c r="AP21" i="5"/>
  <c r="AQ21" i="5"/>
  <c r="V36" i="15"/>
  <c r="V39" i="15"/>
  <c r="T16" i="15"/>
  <c r="V41" i="15"/>
  <c r="V10" i="15"/>
  <c r="Q16" i="15"/>
  <c r="V35" i="15"/>
  <c r="V38" i="15"/>
  <c r="V14" i="15"/>
  <c r="S42" i="15"/>
  <c r="U42" i="15"/>
  <c r="Q42" i="15"/>
  <c r="V34" i="15"/>
  <c r="R42" i="15"/>
  <c r="V37" i="15"/>
  <c r="T42" i="15"/>
  <c r="V30" i="10"/>
  <c r="G67" i="5" l="1"/>
  <c r="E60" i="22"/>
  <c r="F60" i="22"/>
  <c r="G60" i="22"/>
  <c r="D47" i="21"/>
  <c r="D64" i="22"/>
  <c r="L47" i="21"/>
  <c r="H64" i="22"/>
  <c r="H47" i="21"/>
  <c r="H56" i="21" s="1"/>
  <c r="F64" i="22"/>
  <c r="F66" i="22" s="1"/>
  <c r="F81" i="22" s="1"/>
  <c r="F47" i="21"/>
  <c r="E64" i="22"/>
  <c r="H66" i="22"/>
  <c r="J47" i="21"/>
  <c r="G64" i="22"/>
  <c r="D45" i="21"/>
  <c r="D62" i="22"/>
  <c r="J45" i="21"/>
  <c r="G62" i="22"/>
  <c r="I5" i="18"/>
  <c r="I58" i="22"/>
  <c r="D60" i="22"/>
  <c r="I34" i="22"/>
  <c r="I38" i="22" s="1"/>
  <c r="H46" i="22"/>
  <c r="H60" i="22"/>
  <c r="I59" i="22"/>
  <c r="H38" i="22"/>
  <c r="G45" i="22"/>
  <c r="H45" i="22"/>
  <c r="I41" i="22"/>
  <c r="I45" i="22" s="1"/>
  <c r="I30" i="22"/>
  <c r="N26" i="21"/>
  <c r="G2" i="18" s="1"/>
  <c r="E68" i="2"/>
  <c r="F68" i="2"/>
  <c r="I67" i="2"/>
  <c r="R23" i="21"/>
  <c r="Q23" i="21"/>
  <c r="Q25" i="21"/>
  <c r="R25" i="21" s="1"/>
  <c r="C45" i="2"/>
  <c r="C47" i="2"/>
  <c r="C46" i="2"/>
  <c r="AP22" i="5"/>
  <c r="AQ22" i="5"/>
  <c r="D72" i="2"/>
  <c r="D74" i="2"/>
  <c r="E74" i="2"/>
  <c r="E76" i="2" s="1"/>
  <c r="F74" i="2"/>
  <c r="F76" i="2" s="1"/>
  <c r="G68" i="2"/>
  <c r="G72" i="2"/>
  <c r="H74" i="2"/>
  <c r="G74" i="2"/>
  <c r="H68" i="2"/>
  <c r="I66" i="2"/>
  <c r="V16" i="15"/>
  <c r="V42" i="15"/>
  <c r="V17" i="10"/>
  <c r="V32" i="10" s="1"/>
  <c r="D68" i="2"/>
  <c r="I46" i="22" l="1"/>
  <c r="I60" i="22"/>
  <c r="H81" i="22"/>
  <c r="I64" i="22"/>
  <c r="G66" i="22"/>
  <c r="G81" i="22" s="1"/>
  <c r="E66" i="22"/>
  <c r="E81" i="22" s="1"/>
  <c r="D66" i="22"/>
  <c r="D81" i="22" s="1"/>
  <c r="I62" i="22"/>
  <c r="I43" i="22"/>
  <c r="J56" i="21"/>
  <c r="I74" i="2"/>
  <c r="D76" i="2"/>
  <c r="Q26" i="21"/>
  <c r="R26" i="21"/>
  <c r="I2" i="18" s="1"/>
  <c r="G76" i="2"/>
  <c r="H76" i="2"/>
  <c r="I72" i="2"/>
  <c r="I68" i="2"/>
  <c r="B55" i="2"/>
  <c r="B56" i="2"/>
  <c r="B57" i="2"/>
  <c r="B58" i="2"/>
  <c r="B59" i="2"/>
  <c r="B60" i="2"/>
  <c r="B61" i="2"/>
  <c r="B54" i="2"/>
  <c r="F6" i="8"/>
  <c r="F7" i="8"/>
  <c r="G56" i="2" s="1"/>
  <c r="F8" i="8"/>
  <c r="F9" i="8"/>
  <c r="F10" i="8"/>
  <c r="F11" i="8"/>
  <c r="F12" i="8"/>
  <c r="F5" i="8"/>
  <c r="C30" i="2"/>
  <c r="C31" i="2"/>
  <c r="C32" i="2"/>
  <c r="C33" i="2"/>
  <c r="C34" i="2"/>
  <c r="C35" i="2"/>
  <c r="C36" i="2"/>
  <c r="C37" i="2"/>
  <c r="C38" i="2"/>
  <c r="C39" i="2"/>
  <c r="C40" i="2"/>
  <c r="C29" i="2"/>
  <c r="B30" i="2"/>
  <c r="B31" i="2"/>
  <c r="B32" i="2"/>
  <c r="B33" i="2"/>
  <c r="B34" i="2"/>
  <c r="B35" i="2"/>
  <c r="B36" i="2"/>
  <c r="B37" i="2"/>
  <c r="B38" i="2"/>
  <c r="B39" i="2"/>
  <c r="B40" i="2"/>
  <c r="B29" i="2"/>
  <c r="K40" i="2"/>
  <c r="K39" i="2"/>
  <c r="K38" i="2"/>
  <c r="K37" i="2"/>
  <c r="K36" i="2"/>
  <c r="K35" i="2"/>
  <c r="K34" i="2"/>
  <c r="K33" i="2"/>
  <c r="K32" i="2"/>
  <c r="K31" i="2"/>
  <c r="K30" i="2"/>
  <c r="K29" i="2"/>
  <c r="C17" i="2"/>
  <c r="K14" i="2"/>
  <c r="K15" i="2"/>
  <c r="K16" i="2"/>
  <c r="K17" i="2"/>
  <c r="K18" i="2"/>
  <c r="K19" i="2"/>
  <c r="K20" i="2"/>
  <c r="K21" i="2"/>
  <c r="K22" i="2"/>
  <c r="K23" i="2"/>
  <c r="K24" i="2"/>
  <c r="D33" i="2"/>
  <c r="K13" i="2"/>
  <c r="C14" i="2"/>
  <c r="C15" i="2"/>
  <c r="C16" i="2"/>
  <c r="C18" i="2"/>
  <c r="C19" i="2"/>
  <c r="C20" i="2"/>
  <c r="C21" i="2"/>
  <c r="C22" i="2"/>
  <c r="C23" i="2"/>
  <c r="C24" i="2"/>
  <c r="C13" i="2"/>
  <c r="I66" i="22" l="1"/>
  <c r="I81" i="22"/>
  <c r="I76" i="2"/>
  <c r="F33" i="21"/>
  <c r="L56" i="21"/>
  <c r="H2" i="18"/>
  <c r="E55" i="2"/>
  <c r="D33" i="21"/>
  <c r="D56" i="21" s="1"/>
  <c r="D55" i="2"/>
  <c r="D54" i="2"/>
  <c r="F32" i="21"/>
  <c r="F56" i="21" s="1"/>
  <c r="E54" i="2"/>
  <c r="D35" i="2"/>
  <c r="D39" i="2"/>
  <c r="D34" i="2"/>
  <c r="D36" i="2"/>
  <c r="D37" i="2"/>
  <c r="I55" i="2"/>
  <c r="G62" i="2"/>
  <c r="I56" i="2"/>
  <c r="F20" i="2"/>
  <c r="H34" i="2"/>
  <c r="D38" i="2"/>
  <c r="F36" i="2"/>
  <c r="H37" i="2"/>
  <c r="G39" i="2"/>
  <c r="G33" i="2"/>
  <c r="E38" i="2"/>
  <c r="H39" i="2"/>
  <c r="H38" i="2"/>
  <c r="H35" i="2"/>
  <c r="F35" i="2"/>
  <c r="G35" i="2"/>
  <c r="E33" i="2"/>
  <c r="E36" i="2"/>
  <c r="F39" i="2"/>
  <c r="G36" i="2"/>
  <c r="H36" i="2"/>
  <c r="F33" i="2"/>
  <c r="H33" i="2"/>
  <c r="E34" i="2"/>
  <c r="F40" i="2"/>
  <c r="G40" i="2"/>
  <c r="D40" i="2"/>
  <c r="E40" i="2"/>
  <c r="E37" i="2"/>
  <c r="G37" i="2"/>
  <c r="H40" i="2"/>
  <c r="L34" i="2"/>
  <c r="L36" i="2"/>
  <c r="L37" i="2"/>
  <c r="P23" i="2"/>
  <c r="D22" i="2"/>
  <c r="H22" i="2"/>
  <c r="H24" i="2"/>
  <c r="H18" i="2"/>
  <c r="E17" i="2"/>
  <c r="D20" i="2"/>
  <c r="O24" i="2"/>
  <c r="H20" i="2"/>
  <c r="G17" i="2"/>
  <c r="F17" i="2"/>
  <c r="N21" i="2"/>
  <c r="G20" i="2"/>
  <c r="E18" i="2"/>
  <c r="D19" i="2"/>
  <c r="E62" i="2" l="1"/>
  <c r="D62" i="2"/>
  <c r="I54" i="2"/>
  <c r="F32" i="2"/>
  <c r="E32" i="2"/>
  <c r="E31" i="2"/>
  <c r="E29" i="2"/>
  <c r="D29" i="2"/>
  <c r="H30" i="2"/>
  <c r="D30" i="2"/>
  <c r="D32" i="2"/>
  <c r="F29" i="2"/>
  <c r="D31" i="2"/>
  <c r="F16" i="2"/>
  <c r="H15" i="2"/>
  <c r="D14" i="2"/>
  <c r="G14" i="2"/>
  <c r="H13" i="2"/>
  <c r="D18" i="2"/>
  <c r="L35" i="2"/>
  <c r="L39" i="2"/>
  <c r="F24" i="2"/>
  <c r="O40" i="2"/>
  <c r="L38" i="2"/>
  <c r="P39" i="2"/>
  <c r="L40" i="2"/>
  <c r="L17" i="2"/>
  <c r="L23" i="2"/>
  <c r="L19" i="2"/>
  <c r="L18" i="2"/>
  <c r="AI38" i="5"/>
  <c r="G24" i="2"/>
  <c r="AK37" i="5"/>
  <c r="AO14" i="5"/>
  <c r="M34" i="2"/>
  <c r="M19" i="2"/>
  <c r="H32" i="2"/>
  <c r="M18" i="2"/>
  <c r="O18" i="2"/>
  <c r="AO19" i="5"/>
  <c r="M33" i="2"/>
  <c r="N24" i="2"/>
  <c r="AO17" i="5"/>
  <c r="E15" i="2"/>
  <c r="AO11" i="5"/>
  <c r="O23" i="2"/>
  <c r="E20" i="2"/>
  <c r="AO16" i="5"/>
  <c r="E19" i="2"/>
  <c r="AO13" i="5"/>
  <c r="AM38" i="5"/>
  <c r="AO20" i="5"/>
  <c r="O22" i="2"/>
  <c r="E14" i="2"/>
  <c r="AO10" i="5"/>
  <c r="AO12" i="5"/>
  <c r="AO18" i="5"/>
  <c r="M40" i="2"/>
  <c r="I33" i="2"/>
  <c r="I40" i="2"/>
  <c r="I36" i="2"/>
  <c r="E30" i="2"/>
  <c r="AI37" i="5"/>
  <c r="L33" i="2"/>
  <c r="N38" i="2"/>
  <c r="F38" i="2"/>
  <c r="E39" i="2"/>
  <c r="I39" i="2" s="1"/>
  <c r="O34" i="2"/>
  <c r="G34" i="2"/>
  <c r="M38" i="2"/>
  <c r="N37" i="2"/>
  <c r="F37" i="2"/>
  <c r="I37" i="2" s="1"/>
  <c r="F34" i="2"/>
  <c r="E35" i="2"/>
  <c r="I35" i="2" s="1"/>
  <c r="AK36" i="5"/>
  <c r="N32" i="2"/>
  <c r="AO38" i="5"/>
  <c r="O38" i="2"/>
  <c r="G38" i="2"/>
  <c r="P37" i="2"/>
  <c r="AO37" i="5"/>
  <c r="G21" i="2"/>
  <c r="E22" i="2"/>
  <c r="E24" i="2"/>
  <c r="H17" i="2"/>
  <c r="H21" i="2"/>
  <c r="H23" i="2"/>
  <c r="G22" i="2"/>
  <c r="D23" i="2"/>
  <c r="F23" i="2"/>
  <c r="F22" i="2"/>
  <c r="G18" i="2"/>
  <c r="D21" i="2"/>
  <c r="E21" i="2"/>
  <c r="D17" i="2"/>
  <c r="E23" i="2"/>
  <c r="G23" i="2"/>
  <c r="F21" i="2"/>
  <c r="F19" i="2"/>
  <c r="D24" i="2"/>
  <c r="F18" i="2"/>
  <c r="AO15" i="5"/>
  <c r="H14" i="2"/>
  <c r="H16" i="2"/>
  <c r="D15" i="2"/>
  <c r="F14" i="2"/>
  <c r="G16" i="2"/>
  <c r="D16" i="2"/>
  <c r="E16" i="2"/>
  <c r="F15" i="2"/>
  <c r="G15" i="2"/>
  <c r="D13" i="2"/>
  <c r="E13" i="2"/>
  <c r="I62" i="2" l="1"/>
  <c r="D41" i="2"/>
  <c r="L29" i="2"/>
  <c r="L30" i="2"/>
  <c r="L32" i="2"/>
  <c r="F31" i="2"/>
  <c r="H29" i="2"/>
  <c r="AO36" i="5"/>
  <c r="AJ36" i="5"/>
  <c r="G29" i="2"/>
  <c r="AI36" i="5"/>
  <c r="M32" i="2"/>
  <c r="L31" i="2"/>
  <c r="P32" i="2"/>
  <c r="AP14" i="5"/>
  <c r="L15" i="2"/>
  <c r="P16" i="2"/>
  <c r="N17" i="2"/>
  <c r="N14" i="2"/>
  <c r="O15" i="2"/>
  <c r="N15" i="2"/>
  <c r="P14" i="2"/>
  <c r="D47" i="2"/>
  <c r="E47" i="2"/>
  <c r="F13" i="2"/>
  <c r="F25" i="2" s="1"/>
  <c r="P38" i="2"/>
  <c r="Q38" i="2" s="1"/>
  <c r="M37" i="2"/>
  <c r="N20" i="2"/>
  <c r="N40" i="2"/>
  <c r="M17" i="2"/>
  <c r="P40" i="2"/>
  <c r="AM36" i="5"/>
  <c r="P35" i="2"/>
  <c r="AJ37" i="5"/>
  <c r="L21" i="2"/>
  <c r="N33" i="2"/>
  <c r="AP38" i="5"/>
  <c r="D45" i="2"/>
  <c r="L14" i="2"/>
  <c r="L16" i="2"/>
  <c r="D46" i="2"/>
  <c r="L22" i="2"/>
  <c r="L20" i="2"/>
  <c r="L24" i="2"/>
  <c r="P34" i="2"/>
  <c r="AJ38" i="5"/>
  <c r="P24" i="2"/>
  <c r="AP19" i="5"/>
  <c r="M23" i="2"/>
  <c r="AP18" i="5"/>
  <c r="M22" i="2"/>
  <c r="G32" i="2"/>
  <c r="I32" i="2" s="1"/>
  <c r="M24" i="2"/>
  <c r="AP20" i="5"/>
  <c r="P22" i="2"/>
  <c r="O17" i="2"/>
  <c r="M16" i="2"/>
  <c r="AP12" i="5"/>
  <c r="AP13" i="5"/>
  <c r="N18" i="2"/>
  <c r="N22" i="2"/>
  <c r="P18" i="2"/>
  <c r="N19" i="2"/>
  <c r="M15" i="2"/>
  <c r="AP11" i="5"/>
  <c r="P20" i="2"/>
  <c r="P21" i="2"/>
  <c r="O20" i="2"/>
  <c r="P17" i="2"/>
  <c r="P15" i="2"/>
  <c r="AP16" i="5"/>
  <c r="M20" i="2"/>
  <c r="N23" i="2"/>
  <c r="AP17" i="5"/>
  <c r="M21" i="2"/>
  <c r="E45" i="2"/>
  <c r="AP10" i="5"/>
  <c r="M14" i="2"/>
  <c r="O16" i="2"/>
  <c r="O14" i="2"/>
  <c r="AO9" i="5"/>
  <c r="E46" i="2"/>
  <c r="N16" i="2"/>
  <c r="O21" i="2"/>
  <c r="I38" i="2"/>
  <c r="I34" i="2"/>
  <c r="E41" i="2"/>
  <c r="L13" i="2"/>
  <c r="P13" i="2"/>
  <c r="M13" i="2"/>
  <c r="M36" i="2"/>
  <c r="AL37" i="5"/>
  <c r="O33" i="2"/>
  <c r="P36" i="2"/>
  <c r="AM37" i="5"/>
  <c r="P33" i="2"/>
  <c r="N35" i="2"/>
  <c r="O35" i="2"/>
  <c r="AM34" i="5"/>
  <c r="P30" i="2"/>
  <c r="O37" i="2"/>
  <c r="O36" i="2"/>
  <c r="M39" i="2"/>
  <c r="G30" i="2"/>
  <c r="AJ35" i="5"/>
  <c r="M31" i="2"/>
  <c r="N36" i="2"/>
  <c r="AJ34" i="5"/>
  <c r="M30" i="2"/>
  <c r="N39" i="2"/>
  <c r="AL38" i="5"/>
  <c r="N34" i="2"/>
  <c r="AK38" i="5"/>
  <c r="AP37" i="5"/>
  <c r="F30" i="2"/>
  <c r="M35" i="2"/>
  <c r="O39" i="2"/>
  <c r="AK33" i="5"/>
  <c r="N29" i="2"/>
  <c r="AO33" i="5"/>
  <c r="AJ33" i="5"/>
  <c r="M29" i="2"/>
  <c r="AI35" i="5"/>
  <c r="AI34" i="5"/>
  <c r="AO34" i="5"/>
  <c r="AI33" i="5"/>
  <c r="G19" i="2"/>
  <c r="H19" i="2"/>
  <c r="H25" i="2" s="1"/>
  <c r="E25" i="2"/>
  <c r="G13" i="2"/>
  <c r="L41" i="2" l="1"/>
  <c r="O13" i="2"/>
  <c r="I29" i="2"/>
  <c r="H47" i="2"/>
  <c r="H31" i="2"/>
  <c r="H41" i="2" s="1"/>
  <c r="G31" i="2"/>
  <c r="G41" i="2" s="1"/>
  <c r="G47" i="2"/>
  <c r="F47" i="2"/>
  <c r="Q37" i="2"/>
  <c r="S37" i="2" s="1"/>
  <c r="Q40" i="2"/>
  <c r="S40" i="2" s="1"/>
  <c r="Q17" i="2"/>
  <c r="F45" i="2"/>
  <c r="AQ13" i="5"/>
  <c r="AQ14" i="5"/>
  <c r="Q34" i="2"/>
  <c r="S34" i="2" s="1"/>
  <c r="L25" i="2"/>
  <c r="D48" i="2"/>
  <c r="F46" i="2"/>
  <c r="Q24" i="2"/>
  <c r="AP15" i="5"/>
  <c r="AQ16" i="5"/>
  <c r="AQ10" i="5"/>
  <c r="Q18" i="2"/>
  <c r="AQ11" i="5"/>
  <c r="Q15" i="2"/>
  <c r="AQ20" i="5"/>
  <c r="M25" i="2"/>
  <c r="O32" i="2"/>
  <c r="Q32" i="2" s="1"/>
  <c r="S32" i="2" s="1"/>
  <c r="AP36" i="5"/>
  <c r="AL36" i="5"/>
  <c r="AQ36" i="5" s="1"/>
  <c r="Q21" i="2"/>
  <c r="Q22" i="2"/>
  <c r="AQ17" i="5"/>
  <c r="H46" i="2"/>
  <c r="P19" i="2"/>
  <c r="P25" i="2" s="1"/>
  <c r="AQ18" i="5"/>
  <c r="Q23" i="2"/>
  <c r="Q16" i="2"/>
  <c r="E48" i="2"/>
  <c r="AQ12" i="5"/>
  <c r="AQ19" i="5"/>
  <c r="Q20" i="2"/>
  <c r="AQ15" i="5"/>
  <c r="G46" i="2"/>
  <c r="O19" i="2"/>
  <c r="AQ38" i="5"/>
  <c r="Q14" i="2"/>
  <c r="S38" i="2"/>
  <c r="Q35" i="2"/>
  <c r="S35" i="2" s="1"/>
  <c r="G25" i="2"/>
  <c r="Q39" i="2"/>
  <c r="S39" i="2" s="1"/>
  <c r="Q33" i="2"/>
  <c r="S33" i="2" s="1"/>
  <c r="Q36" i="2"/>
  <c r="S36" i="2" s="1"/>
  <c r="M41" i="2"/>
  <c r="I30" i="2"/>
  <c r="F41" i="2"/>
  <c r="AQ9" i="5"/>
  <c r="N13" i="2"/>
  <c r="N25" i="2" s="1"/>
  <c r="AP9" i="5"/>
  <c r="AL34" i="5"/>
  <c r="O30" i="2"/>
  <c r="AK34" i="5"/>
  <c r="N30" i="2"/>
  <c r="AP34" i="5"/>
  <c r="AK35" i="5"/>
  <c r="N31" i="2"/>
  <c r="AQ37" i="5"/>
  <c r="AM33" i="5"/>
  <c r="P29" i="2"/>
  <c r="AL33" i="5"/>
  <c r="O29" i="2"/>
  <c r="AO35" i="5"/>
  <c r="AP33" i="5"/>
  <c r="AQ33" i="5" l="1"/>
  <c r="I31" i="2"/>
  <c r="I41" i="2" s="1"/>
  <c r="G45" i="2"/>
  <c r="G48" i="2" s="1"/>
  <c r="I47" i="2"/>
  <c r="H45" i="2"/>
  <c r="H48" i="2" s="1"/>
  <c r="F48" i="2"/>
  <c r="I46" i="2"/>
  <c r="E50" i="2"/>
  <c r="Q19" i="2"/>
  <c r="O25" i="2"/>
  <c r="Q13" i="2"/>
  <c r="Q30" i="2"/>
  <c r="S30" i="2" s="1"/>
  <c r="N41" i="2"/>
  <c r="F50" i="2" s="1"/>
  <c r="Q29" i="2"/>
  <c r="AQ34" i="5"/>
  <c r="AL35" i="5"/>
  <c r="O31" i="2"/>
  <c r="O41" i="2" s="1"/>
  <c r="AM35" i="5"/>
  <c r="P31" i="2"/>
  <c r="AP35" i="5"/>
  <c r="Q25" i="2" l="1"/>
  <c r="I45" i="2"/>
  <c r="I48" i="2" s="1"/>
  <c r="F21" i="18"/>
  <c r="F90" i="2"/>
  <c r="E21" i="18"/>
  <c r="E90" i="2"/>
  <c r="G50" i="2"/>
  <c r="Q31" i="2"/>
  <c r="S31" i="2" s="1"/>
  <c r="P41" i="2"/>
  <c r="H50" i="2" s="1"/>
  <c r="S29" i="2"/>
  <c r="AQ35" i="5"/>
  <c r="E82" i="22" l="1"/>
  <c r="E83" i="22" s="1"/>
  <c r="E84" i="22" s="1"/>
  <c r="D60" i="21"/>
  <c r="F82" i="22"/>
  <c r="F83" i="22" s="1"/>
  <c r="F84" i="22" s="1"/>
  <c r="E60" i="21"/>
  <c r="S41" i="2"/>
  <c r="Q41" i="2"/>
  <c r="E94" i="2"/>
  <c r="F94" i="2"/>
  <c r="H21" i="18"/>
  <c r="H90" i="2"/>
  <c r="G21" i="18"/>
  <c r="G90" i="2"/>
  <c r="I24" i="2"/>
  <c r="S24" i="2" s="1"/>
  <c r="B14" i="2"/>
  <c r="B15" i="2"/>
  <c r="B16" i="2"/>
  <c r="B17" i="2"/>
  <c r="B18" i="2"/>
  <c r="B19" i="2"/>
  <c r="B20" i="2"/>
  <c r="B21" i="2"/>
  <c r="B22" i="2"/>
  <c r="B23" i="2"/>
  <c r="B24" i="2"/>
  <c r="B13" i="2"/>
  <c r="C8" i="2"/>
  <c r="D8" i="2" s="1"/>
  <c r="H82" i="22" l="1"/>
  <c r="H83" i="22" s="1"/>
  <c r="H84" i="22" s="1"/>
  <c r="G60" i="21"/>
  <c r="G82" i="22"/>
  <c r="G83" i="22" s="1"/>
  <c r="G84" i="22" s="1"/>
  <c r="F60" i="21"/>
  <c r="G94" i="2"/>
  <c r="H94" i="2"/>
  <c r="I17" i="2"/>
  <c r="S17" i="2" s="1"/>
  <c r="I18" i="2"/>
  <c r="S18" i="2" s="1"/>
  <c r="I23" i="2"/>
  <c r="S23" i="2" s="1"/>
  <c r="I20" i="2"/>
  <c r="S20" i="2" s="1"/>
  <c r="I16" i="2"/>
  <c r="S16" i="2" s="1"/>
  <c r="I19" i="2"/>
  <c r="S19" i="2" s="1"/>
  <c r="I22" i="2"/>
  <c r="S22" i="2" s="1"/>
  <c r="D25" i="2"/>
  <c r="D50" i="2" s="1"/>
  <c r="I13" i="2"/>
  <c r="S13" i="2" s="1"/>
  <c r="I15" i="2"/>
  <c r="S15" i="2" s="1"/>
  <c r="I21" i="2"/>
  <c r="S21" i="2" s="1"/>
  <c r="I14" i="2"/>
  <c r="S14" i="2" s="1"/>
  <c r="I50" i="2" l="1"/>
  <c r="D21" i="18"/>
  <c r="D90" i="2"/>
  <c r="S25" i="2"/>
  <c r="I25" i="2"/>
  <c r="D82" i="22" l="1"/>
  <c r="D83" i="22" s="1"/>
  <c r="C60" i="21"/>
  <c r="D94" i="2"/>
  <c r="I94" i="2" s="1"/>
  <c r="I21" i="18"/>
  <c r="I90" i="2"/>
  <c r="D84" i="22" l="1"/>
  <c r="I84" i="22" s="1"/>
  <c r="I83" i="22"/>
  <c r="I82" i="22"/>
  <c r="H9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 Yang</author>
  </authors>
  <commentList>
    <comment ref="G3" authorId="0" shapeId="0" xr:uid="{587341EF-8E19-479F-819A-8654DA86B93D}">
      <text>
        <r>
          <rPr>
            <sz val="9"/>
            <color indexed="81"/>
            <rFont val="Tahoma"/>
            <family val="2"/>
          </rPr>
          <t>As a general policy, NSF limits the salary compensation requested in the proposal budget for senior personnel to no more than two months of their regular salary in any one year.</t>
        </r>
      </text>
    </comment>
    <comment ref="F32" authorId="0" shapeId="0" xr:uid="{A903606F-EBBB-4A12-9F0C-BCB35EF8ADA2}">
      <text>
        <r>
          <rPr>
            <b/>
            <sz val="9"/>
            <color indexed="81"/>
            <rFont val="Tahoma"/>
            <family val="2"/>
          </rPr>
          <t>Where there are multiple personnels, Calendar Month is the sum of each person's months.</t>
        </r>
      </text>
    </comment>
  </commentList>
</comments>
</file>

<file path=xl/sharedStrings.xml><?xml version="1.0" encoding="utf-8"?>
<sst xmlns="http://schemas.openxmlformats.org/spreadsheetml/2006/main" count="807" uniqueCount="298">
  <si>
    <t>Total</t>
  </si>
  <si>
    <t>Fringe benefits @ 9%</t>
  </si>
  <si>
    <t>Fringe benefits @ 9% + $1000/month</t>
  </si>
  <si>
    <t>B. Other Personnel</t>
  </si>
  <si>
    <t>C. Fringe Benefits</t>
  </si>
  <si>
    <t>D. Equipment</t>
  </si>
  <si>
    <t>E. Int'l/Domestic Travel</t>
  </si>
  <si>
    <t>1. Material and Supplies</t>
  </si>
  <si>
    <t>2. Publications/Exhibitions</t>
  </si>
  <si>
    <t xml:space="preserve">3. Consultants </t>
  </si>
  <si>
    <t>4. Subwards</t>
  </si>
  <si>
    <t>H. Total Direct Costs</t>
  </si>
  <si>
    <t xml:space="preserve">I. Indirect Costs                                                </t>
  </si>
  <si>
    <t>Fringe benefits @ 42%</t>
  </si>
  <si>
    <t>Modified Total Direct Costs MTDC (Rate: 51%, Base:             )</t>
  </si>
  <si>
    <t>2. Travel</t>
  </si>
  <si>
    <t>3. Subsistence</t>
  </si>
  <si>
    <t>4. Other</t>
  </si>
  <si>
    <t>Year 1</t>
  </si>
  <si>
    <t>Year 2</t>
  </si>
  <si>
    <t>J. Total Project  Costs</t>
  </si>
  <si>
    <t xml:space="preserve">Agency/ Solicitation: </t>
  </si>
  <si>
    <t>Base Salary</t>
  </si>
  <si>
    <t xml:space="preserve">Project Title:  </t>
  </si>
  <si>
    <t>Year 3</t>
  </si>
  <si>
    <t>Year 4</t>
  </si>
  <si>
    <t>Year 5</t>
  </si>
  <si>
    <t>Project Begin Date:</t>
  </si>
  <si>
    <t>Project End Date:</t>
  </si>
  <si>
    <t>Number of years:</t>
  </si>
  <si>
    <t>Project Role</t>
  </si>
  <si>
    <t>Name</t>
  </si>
  <si>
    <t>Fringe Type</t>
  </si>
  <si>
    <t>Senior / Key Personnel Subtotal</t>
  </si>
  <si>
    <t>Other Personnel Subtotal</t>
  </si>
  <si>
    <t>Fringe Benefits Subtotal</t>
  </si>
  <si>
    <t>@9%</t>
  </si>
  <si>
    <t>TOTAL</t>
  </si>
  <si>
    <t>Effort %</t>
  </si>
  <si>
    <t>Requested Salary</t>
  </si>
  <si>
    <t>Fringe Benefits</t>
  </si>
  <si>
    <t>Funds Requested</t>
  </si>
  <si>
    <t>Calendar Month</t>
  </si>
  <si>
    <t>Fringe Options</t>
  </si>
  <si>
    <t>Salary Base Type</t>
  </si>
  <si>
    <t>formula</t>
  </si>
  <si>
    <t>HIDE</t>
  </si>
  <si>
    <t>coeff</t>
  </si>
  <si>
    <t>const</t>
  </si>
  <si>
    <t>fringe coeff vlookup</t>
  </si>
  <si>
    <t>fringe constant vlookup</t>
  </si>
  <si>
    <t>salary base vlookup</t>
  </si>
  <si>
    <t>AcadYear(9.5)</t>
  </si>
  <si>
    <t>CalYear(12)</t>
  </si>
  <si>
    <t>SumMonth(2.5)</t>
  </si>
  <si>
    <t>Salaries, Wages, and Fringe Benefits Subtotal</t>
  </si>
  <si>
    <t>Year</t>
  </si>
  <si>
    <t xml:space="preserve">COLA Rate: </t>
  </si>
  <si>
    <t>salary year 2</t>
  </si>
  <si>
    <t>salary year 3</t>
  </si>
  <si>
    <t>salary year 4</t>
  </si>
  <si>
    <t>salary year 5</t>
  </si>
  <si>
    <t>total</t>
  </si>
  <si>
    <t>Role</t>
  </si>
  <si>
    <t>Fringe Benefit</t>
  </si>
  <si>
    <t>A. Senior / Key Personnel Salary</t>
  </si>
  <si>
    <t>Senior / Key Personnel Fringe</t>
  </si>
  <si>
    <t>Other Personnel Fringe</t>
  </si>
  <si>
    <t>A. Salary &amp; Fringe</t>
  </si>
  <si>
    <t>B. Salary &amp; Fringe</t>
  </si>
  <si>
    <t>A. Fringe</t>
  </si>
  <si>
    <t>B. Fringe</t>
  </si>
  <si>
    <t>A. Salary</t>
  </si>
  <si>
    <t>B. Salary</t>
  </si>
  <si>
    <t>Funds Requested (salary + fringe)</t>
  </si>
  <si>
    <t>All Year Total</t>
  </si>
  <si>
    <t># of rows</t>
  </si>
  <si>
    <t>Rate category</t>
  </si>
  <si>
    <t>Description</t>
  </si>
  <si>
    <t>Equipment are those items that cost over $5000 and are expected to last over a year. For example, a computer system that costs $6500 is considered equipment. Equipment installation, rental equipment, and accessories included with equipment are also considered here. [Indirect cost: No]</t>
  </si>
  <si>
    <t>F. Participiant Support Costs</t>
  </si>
  <si>
    <t>Traveler Role</t>
  </si>
  <si>
    <t>Purpose</t>
  </si>
  <si>
    <t>Per diem</t>
  </si>
  <si>
    <t>Registration</t>
  </si>
  <si>
    <t xml:space="preserve">Transportation </t>
  </si>
  <si>
    <t>Cost</t>
  </si>
  <si>
    <t>Domestic Travel Description</t>
  </si>
  <si>
    <t>International Travel Description</t>
  </si>
  <si>
    <t># of nights</t>
  </si>
  <si>
    <t>select</t>
  </si>
  <si>
    <t>Domestic</t>
  </si>
  <si>
    <t>Accomodation (per night)</t>
  </si>
  <si>
    <t>1. Stipends</t>
  </si>
  <si>
    <t>Total Domestic Travel</t>
  </si>
  <si>
    <t>Total Foreign Travel</t>
  </si>
  <si>
    <t>G. Other Direct Costs</t>
  </si>
  <si>
    <t>Equipment Subtotal:</t>
  </si>
  <si>
    <t>Travel Subtotal:</t>
  </si>
  <si>
    <t>Participant Support Subtotal:</t>
  </si>
  <si>
    <t>International</t>
  </si>
  <si>
    <t>Total Travel:</t>
  </si>
  <si>
    <t>Other Direct Costs Subtotal:</t>
  </si>
  <si>
    <t>Number of travelers in each year</t>
  </si>
  <si>
    <t>Transportation (air &amp; ground)</t>
  </si>
  <si>
    <t xml:space="preserve"> Annual Cost Per person</t>
  </si>
  <si>
    <t># of person-trips</t>
  </si>
  <si>
    <t>Number of recepients in each year</t>
  </si>
  <si>
    <t>Participant Travel</t>
  </si>
  <si>
    <t>Participant Role</t>
  </si>
  <si>
    <t>Number of stipend recepients in each year</t>
  </si>
  <si>
    <t>Number of non-employee travelers in each year</t>
  </si>
  <si>
    <t>Number of subsistence recepients in each year</t>
  </si>
  <si>
    <t>Base stipend amount (Y1)</t>
  </si>
  <si>
    <t>Y2</t>
  </si>
  <si>
    <t>Y3</t>
  </si>
  <si>
    <t>Y4</t>
  </si>
  <si>
    <t>Y5</t>
  </si>
  <si>
    <t>Adjust Stipend Amount for 
inflation rate:</t>
  </si>
  <si>
    <t>Base amount per person (Y1)</t>
  </si>
  <si>
    <t>Adjust Per Person Amount  
inflation rate:</t>
  </si>
  <si>
    <t>IDC</t>
  </si>
  <si>
    <t>-</t>
  </si>
  <si>
    <t>25K</t>
  </si>
  <si>
    <t>Stipends</t>
  </si>
  <si>
    <t>Subsistence</t>
  </si>
  <si>
    <t>Amount per person</t>
  </si>
  <si>
    <t>Travel Cost (non-employees)</t>
  </si>
  <si>
    <t>Further description</t>
  </si>
  <si>
    <t>#of persons</t>
  </si>
  <si>
    <t>Fringe</t>
  </si>
  <si>
    <t>Categories</t>
  </si>
  <si>
    <t>Other direct [Indirect NO]</t>
  </si>
  <si>
    <t>Other Participant Support</t>
  </si>
  <si>
    <t>Other direct [Indirect YES]</t>
  </si>
  <si>
    <t>Subwards</t>
  </si>
  <si>
    <t>Subaward Institution</t>
  </si>
  <si>
    <t>Subawards</t>
  </si>
  <si>
    <t>Enter amount per each year</t>
  </si>
  <si>
    <t>Category</t>
  </si>
  <si>
    <t>5. Other [Indirect YES)</t>
  </si>
  <si>
    <t>6. Other [Indirect NO)</t>
  </si>
  <si>
    <t>Other Direct (+IDC)</t>
  </si>
  <si>
    <t>Other Direct (no IDC)</t>
  </si>
  <si>
    <t>Indirect Cost: YES</t>
  </si>
  <si>
    <t>Indirect Cost: NO</t>
  </si>
  <si>
    <t>Direct</t>
  </si>
  <si>
    <t>Indirect</t>
  </si>
  <si>
    <t>Enter amount per institution per each year</t>
  </si>
  <si>
    <t>Communications: Such as postage, express delivery service, Zoom [Indirect cost: Yes]
Software: Such as SPSS, SAS, Stata [Indirect cost: Yes]
Journal page charges: For publishing peer-reviewed papers [Indirect cost: Yes]
Recruiting costs: Such as advertising for new personnel [Indirect cost: Yes]
Maintenance contracts: Such as for equipment [Indirect Cost: Yes]</t>
  </si>
  <si>
    <t>Subawards First 25K</t>
  </si>
  <si>
    <t>MTDC</t>
  </si>
  <si>
    <t>Modified Total Direct Costs MTDC</t>
  </si>
  <si>
    <t>ORA Budget Development</t>
  </si>
  <si>
    <t>Travel:</t>
  </si>
  <si>
    <t>Participant Support:</t>
  </si>
  <si>
    <t>Other Direct:</t>
  </si>
  <si>
    <t>PI</t>
  </si>
  <si>
    <t xml:space="preserve">Calendar Month Converted to Effort % </t>
  </si>
  <si>
    <t>co-PI</t>
  </si>
  <si>
    <t>Other Sr Personnel</t>
  </si>
  <si>
    <t>Sr Personnel Categories</t>
  </si>
  <si>
    <t>Other Personnel Categories</t>
  </si>
  <si>
    <t>Postdoctoral Scholars</t>
  </si>
  <si>
    <t>Other Professionals</t>
  </si>
  <si>
    <t>Graduate Students</t>
  </si>
  <si>
    <t>Undergraduate Students</t>
  </si>
  <si>
    <t>Administrative/Clerical</t>
  </si>
  <si>
    <t>Other</t>
  </si>
  <si>
    <t>Months</t>
  </si>
  <si>
    <t>Funds</t>
  </si>
  <si>
    <t>A. Senior Personnel</t>
  </si>
  <si>
    <t>A. Senior Personnel Summary</t>
  </si>
  <si>
    <t>salary year 1</t>
  </si>
  <si>
    <t>B. Other Personnel Summary</t>
  </si>
  <si>
    <t># of Personnel</t>
  </si>
  <si>
    <t>@9% + $1k/month</t>
  </si>
  <si>
    <t>Count</t>
  </si>
  <si>
    <t>Personnel Category</t>
  </si>
  <si>
    <t>Personnel Direct Costs</t>
  </si>
  <si>
    <t xml:space="preserve">Year 1 </t>
  </si>
  <si>
    <t>Additional Direct Costs</t>
  </si>
  <si>
    <t>E. Travel</t>
  </si>
  <si>
    <t>US, territories, and possesions</t>
  </si>
  <si>
    <t>Foreign</t>
  </si>
  <si>
    <t>F. Participant Support Costs</t>
  </si>
  <si>
    <t>Number of Participants</t>
  </si>
  <si>
    <t>Travel</t>
  </si>
  <si>
    <t>Materials and Supplies</t>
  </si>
  <si>
    <t>Publication Costs/Documentation/Distrib</t>
  </si>
  <si>
    <t>Consultant Services</t>
  </si>
  <si>
    <t>Computer Services</t>
  </si>
  <si>
    <t>Indirect Costs</t>
  </si>
  <si>
    <t>Total Funds Requested</t>
  </si>
  <si>
    <t>Total Salary and Wages for Senior and Other Personnel (A-B)</t>
  </si>
  <si>
    <t># Personnel</t>
  </si>
  <si>
    <t>Total Salaries, Wages &amp; Fringe Benefits (A-C)</t>
  </si>
  <si>
    <t># Participants</t>
  </si>
  <si>
    <t>Total Direct Costs (A-G)</t>
  </si>
  <si>
    <t>Subaward</t>
  </si>
  <si>
    <t>2. Publications Costs/Documentation/Distrib</t>
  </si>
  <si>
    <t>4. Computer Service</t>
  </si>
  <si>
    <t>Other (including IDC &amp; non-IDC)</t>
  </si>
  <si>
    <t>Salary Type</t>
  </si>
  <si>
    <t>Hourly Rate</t>
  </si>
  <si>
    <t># of Hours per Week</t>
  </si>
  <si>
    <t>Yields:</t>
  </si>
  <si>
    <t>SUM:</t>
  </si>
  <si>
    <t>Name &amp; Role</t>
  </si>
  <si>
    <t>Account Code</t>
  </si>
  <si>
    <t xml:space="preserve">Project/Budget Period:     </t>
  </si>
  <si>
    <t>Senior Personnel Sub-Total</t>
  </si>
  <si>
    <t>Other Personnel Sub-total</t>
  </si>
  <si>
    <t>Fringe Benefits Sub-total</t>
  </si>
  <si>
    <t>01 Regular Salary w Fringe Total</t>
  </si>
  <si>
    <t>02 Contractual Salary w Fringe Total</t>
  </si>
  <si>
    <t>Equipment Sub-total</t>
  </si>
  <si>
    <t>Domestic Travel</t>
  </si>
  <si>
    <t>Foreign Travel</t>
  </si>
  <si>
    <t>Travel Sub-total</t>
  </si>
  <si>
    <t>F.Participant Support Costs</t>
  </si>
  <si>
    <t>1. stipends</t>
  </si>
  <si>
    <t>Participant Support Sub-total</t>
  </si>
  <si>
    <t>G.Other Direct Costs</t>
  </si>
  <si>
    <t>5. Other</t>
  </si>
  <si>
    <t>Other Direct Costs Sub-total</t>
  </si>
  <si>
    <t>Modified Total Direct Costs</t>
  </si>
  <si>
    <t>@42%</t>
  </si>
  <si>
    <t>5. Subwards first 25K each</t>
  </si>
  <si>
    <t>Personnel:</t>
  </si>
  <si>
    <t>Budget Summary_Research.gov:</t>
  </si>
  <si>
    <t>Budget Summary_Internal:</t>
  </si>
  <si>
    <t>Project Begin &amp; End Dates:</t>
  </si>
  <si>
    <t>Number of Years:</t>
  </si>
  <si>
    <t># of Weeks/Year</t>
  </si>
  <si>
    <t>Base Salary - Hourly Rate Converter</t>
  </si>
  <si>
    <t>01</t>
  </si>
  <si>
    <t>02</t>
  </si>
  <si>
    <t>04</t>
  </si>
  <si>
    <t>08</t>
  </si>
  <si>
    <t>09</t>
  </si>
  <si>
    <t>A. B. C. Total Salary and Fringe Benefits</t>
  </si>
  <si>
    <t>4. Subaward 1</t>
  </si>
  <si>
    <t>4. Subaward 3</t>
  </si>
  <si>
    <t>4. Subaward 2</t>
  </si>
  <si>
    <t>4. Subaward 4</t>
  </si>
  <si>
    <t>4. Subaward 5</t>
  </si>
  <si>
    <t>4. Subaward 6</t>
  </si>
  <si>
    <t>4. Subaward 7</t>
  </si>
  <si>
    <t>4. Subaward 8</t>
  </si>
  <si>
    <t>08191</t>
  </si>
  <si>
    <t>08192</t>
  </si>
  <si>
    <t>08193</t>
  </si>
  <si>
    <t>08194</t>
  </si>
  <si>
    <t>08195</t>
  </si>
  <si>
    <t>08196</t>
  </si>
  <si>
    <t>08197</t>
  </si>
  <si>
    <t>08198</t>
  </si>
  <si>
    <t>08999</t>
  </si>
  <si>
    <t>09990</t>
  </si>
  <si>
    <t xml:space="preserve">This budget template contains 7 main sheets. The tabs are named based on the different sections in the original MSU Budget Template. Please always open this spreadsheet in Microsoft Excel (opening it using other tools may jeopardize the formulas). </t>
  </si>
  <si>
    <t>In these sheets, you only need to fill in beige cells. Other cells are locked.</t>
  </si>
  <si>
    <t>Warnings:</t>
  </si>
  <si>
    <t>Tuition/Fees</t>
  </si>
  <si>
    <t>Rental Space</t>
  </si>
  <si>
    <t>Note: Graduate students cannot work more than 20 hours per week.</t>
  </si>
  <si>
    <t>Note: Faculty members can log into Banner (Banner/Employee Self-Service/Job Summary) to find salary information.</t>
  </si>
  <si>
    <t xml:space="preserve">Travel may be considered for faculty, staff, and students. Local, domestic, or international travel may be allowed to conduct the research, supervise research sites, meet with collaborators, or attend conferences. Airline tickets (or train tickets, or mileage), ground transportation, lodging, per diem, and meeting registration fees are often requested [Indirect cost: Yes]. </t>
  </si>
  <si>
    <t xml:space="preserve">Some useful links: </t>
  </si>
  <si>
    <t>Per-Diem Rates for USA travel</t>
  </si>
  <si>
    <t>Some useful links:</t>
  </si>
  <si>
    <t>NSF PAPPG</t>
  </si>
  <si>
    <t>MSU Tuition and Fees</t>
  </si>
  <si>
    <t>NSF Two-Month Salary Limit Checking</t>
  </si>
  <si>
    <t>Year being purchased</t>
  </si>
  <si>
    <t>Quantity</t>
  </si>
  <si>
    <t>Equipment Name</t>
  </si>
  <si>
    <t>Total Cost</t>
  </si>
  <si>
    <t>Note:</t>
  </si>
  <si>
    <t>For faculty members who are on a 9.5-month salary, no more than 2.5-month summer salary is allowed.</t>
  </si>
  <si>
    <t>Indirect Cost Rate:</t>
  </si>
  <si>
    <t>F &amp; A Rate:</t>
  </si>
  <si>
    <t xml:space="preserve">Based on MTDC and F&amp;A Rate </t>
  </si>
  <si>
    <t>Tuition/Fees: For students in a training program [Indirect cost: No] 
Space alterations and renovation [Indirect cost: No]</t>
  </si>
  <si>
    <t xml:space="preserve">I. Indirect Costs (Base on MTDC and IDC Rate )                                            </t>
  </si>
  <si>
    <t>Please find resources provided by 
the Office of Research Administration here:</t>
  </si>
  <si>
    <t>This budget spreadsheet was developed by Di Yang, Shiva Mehravaran, and Celeste Chavis.</t>
  </si>
  <si>
    <t>Per Uniform Guidance and NSF instructions “Participant support costs are direct costs for items such as stipends or subsistence allowances, travel allowances and registration fees paid to or on behalf of participants or trainees (but not employees) in connection with meetings, conferences, symposia or training projects.” [Indirect cost: No]</t>
  </si>
  <si>
    <t xml:space="preserve">Per Diem for International Travel </t>
  </si>
  <si>
    <t>Agency/Solicitation:</t>
  </si>
  <si>
    <t>This sheet contains the summary budget information in the internal Morgan format. In this sheet, only fill in the top 4 items (Agency/Solicitation, Project Title, Project Start and End Dates, and Number of Years) and the Indirect Cost Rate (in beige color). All other parts will be autopoulated from other sheets.</t>
  </si>
  <si>
    <t>This sheet contains the summary budget information in the format of Research.gov. In this sheet, only fill in the F &amp; A rate (in beige color). PIs can directly copy &amp; paste the information from this sheet to the Research.gov website. All other parts will be autopoulated from other sheets.</t>
  </si>
  <si>
    <t>Account Code #1 is for Release time salary for faculty academic month and calendar month;                                                                                                                                                                        Account Code #2 is for Summer salary for faculty, contractual salary, postdoc, student.</t>
  </si>
  <si>
    <t>12-Month Base Salary</t>
  </si>
  <si>
    <t>@0%</t>
  </si>
  <si>
    <t>SUM</t>
  </si>
  <si>
    <t>6. Others with IDC</t>
  </si>
  <si>
    <t>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</si>
</sst>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2" formatCode="_(&quot;$&quot;* #,##0_);_(&quot;$&quot;* \(#,##0\);_(&quot;$&quot;* &quot;-&quot;_);_(@_)"/>
    <numFmt numFmtId="44" formatCode="_(&quot;$&quot;* #,##0.00_);_(&quot;$&quot;* \(#,##0.00\);_(&quot;$&quot;* &quot;-&quot;??_);_(@_)"/>
    <numFmt numFmtId="164" formatCode="_(&quot;$&quot;* #,##0.0_);_(&quot;$&quot;* \(#,##0.0\);_(&quot;$&quot;* &quot;-&quot;?_);_(@_)"/>
    <numFmt numFmtId="165" formatCode="_(&quot;$&quot;* #,##0_);_(&quot;$&quot;* \(#,##0\);_(&quot;$&quot;* &quot;-&quot;??_);_(@_)"/>
    <numFmt numFmtId="166" formatCode="mm/dd/yy"/>
    <numFmt numFmtId="167" formatCode="&quot;$&quot;#,##0"/>
    <numFmt numFmtId="168" formatCode="&quot;$&quot;#,##0.00"/>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0"/>
      <name val="Arial"/>
      <family val="2"/>
    </font>
    <font>
      <sz val="8"/>
      <name val="Calibri"/>
      <family val="2"/>
      <scheme val="minor"/>
    </font>
    <font>
      <sz val="10"/>
      <color theme="1"/>
      <name val="Calibri"/>
      <family val="2"/>
      <scheme val="minor"/>
    </font>
    <font>
      <b/>
      <sz val="10"/>
      <color theme="3" tint="-0.499984740745262"/>
      <name val="Arial"/>
      <family val="2"/>
    </font>
    <font>
      <b/>
      <sz val="10"/>
      <name val="Arial"/>
      <family val="2"/>
    </font>
    <font>
      <b/>
      <sz val="12"/>
      <color theme="1"/>
      <name val="Calibri"/>
      <family val="2"/>
      <scheme val="minor"/>
    </font>
    <font>
      <b/>
      <sz val="14"/>
      <color theme="1"/>
      <name val="Calibri"/>
      <family val="2"/>
      <scheme val="minor"/>
    </font>
    <font>
      <sz val="14"/>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16"/>
      <color theme="1"/>
      <name val="Calibri"/>
      <family val="2"/>
      <scheme val="minor"/>
    </font>
    <font>
      <sz val="12"/>
      <color theme="1"/>
      <name val="Calibri"/>
      <family val="2"/>
      <scheme val="minor"/>
    </font>
    <font>
      <sz val="8"/>
      <color theme="1"/>
      <name val="Calibri"/>
      <family val="2"/>
      <scheme val="minor"/>
    </font>
    <font>
      <u/>
      <sz val="11"/>
      <color theme="10"/>
      <name val="Calibri"/>
      <family val="2"/>
      <scheme val="minor"/>
    </font>
    <font>
      <b/>
      <sz val="12"/>
      <name val="Arial"/>
      <family val="2"/>
    </font>
    <font>
      <sz val="11"/>
      <color theme="0" tint="-4.9989318521683403E-2"/>
      <name val="Calibri"/>
      <family val="2"/>
      <scheme val="minor"/>
    </font>
    <font>
      <sz val="11"/>
      <color rgb="FFFF0000"/>
      <name val="Calibri"/>
      <family val="2"/>
      <scheme val="minor"/>
    </font>
    <font>
      <b/>
      <i/>
      <sz val="11"/>
      <color theme="1"/>
      <name val="Calibri"/>
      <family val="2"/>
      <scheme val="minor"/>
    </font>
    <font>
      <sz val="9"/>
      <color indexed="81"/>
      <name val="Tahoma"/>
      <family val="2"/>
    </font>
    <font>
      <b/>
      <sz val="11"/>
      <color rgb="FFFF0000"/>
      <name val="Calibri"/>
      <family val="2"/>
      <scheme val="minor"/>
    </font>
    <font>
      <b/>
      <sz val="9"/>
      <color indexed="81"/>
      <name val="Tahoma"/>
      <family val="2"/>
    </font>
    <font>
      <b/>
      <i/>
      <u/>
      <sz val="16"/>
      <color theme="1"/>
      <name val="Calibri"/>
      <family val="2"/>
      <scheme val="minor"/>
    </font>
    <font>
      <b/>
      <sz val="11"/>
      <color theme="1"/>
      <name val="Arial"/>
      <family val="2"/>
    </font>
    <font>
      <sz val="11"/>
      <color theme="1"/>
      <name val="Arial"/>
      <family val="2"/>
    </font>
    <font>
      <sz val="11"/>
      <name val="Arial"/>
      <family val="2"/>
    </font>
    <font>
      <b/>
      <i/>
      <u/>
      <sz val="14"/>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EEFD6"/>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FFF7EB"/>
        <bgColor indexed="64"/>
      </patternFill>
    </fill>
    <fill>
      <patternFill patternType="solid">
        <fgColor rgb="FF33CCCC"/>
        <bgColor indexed="64"/>
      </patternFill>
    </fill>
    <fill>
      <patternFill patternType="solid">
        <fgColor rgb="FFFFFF00"/>
        <bgColor indexed="64"/>
      </patternFill>
    </fill>
  </fills>
  <borders count="6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thin">
        <color indexed="64"/>
      </left>
      <right style="thin">
        <color indexed="64"/>
      </right>
      <top style="thin">
        <color indexed="64"/>
      </top>
      <bottom/>
      <diagonal/>
    </border>
    <border>
      <left style="medium">
        <color auto="1"/>
      </left>
      <right/>
      <top/>
      <bottom style="medium">
        <color indexed="64"/>
      </bottom>
      <diagonal/>
    </border>
    <border>
      <left/>
      <right/>
      <top/>
      <bottom style="medium">
        <color indexed="64"/>
      </bottom>
      <diagonal/>
    </border>
    <border>
      <left style="thick">
        <color rgb="FFFFC000"/>
      </left>
      <right style="thick">
        <color rgb="FFFFC000"/>
      </right>
      <top style="thick">
        <color rgb="FFFFC000"/>
      </top>
      <bottom style="thick">
        <color rgb="FFFFC000"/>
      </bottom>
      <diagonal/>
    </border>
    <border>
      <left style="thin">
        <color theme="6" tint="-0.499984740745262"/>
      </left>
      <right style="thin">
        <color theme="6" tint="-0.499984740745262"/>
      </right>
      <top style="thin">
        <color theme="6" tint="-0.499984740745262"/>
      </top>
      <bottom style="thin">
        <color auto="1"/>
      </bottom>
      <diagonal/>
    </border>
    <border>
      <left style="thin">
        <color theme="6" tint="-0.499984740745262"/>
      </left>
      <right style="thin">
        <color theme="6" tint="-0.499984740745262"/>
      </right>
      <top style="thin">
        <color auto="1"/>
      </top>
      <bottom/>
      <diagonal/>
    </border>
    <border>
      <left style="thin">
        <color auto="1"/>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ck">
        <color rgb="FFFFC000"/>
      </left>
      <right/>
      <top/>
      <bottom/>
      <diagonal/>
    </border>
    <border>
      <left style="medium">
        <color indexed="64"/>
      </left>
      <right style="thin">
        <color auto="1"/>
      </right>
      <top style="thin">
        <color auto="1"/>
      </top>
      <bottom style="thin">
        <color auto="1"/>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0" fontId="4" fillId="0" borderId="0"/>
    <xf numFmtId="9" fontId="1" fillId="0" borderId="0" applyFont="0" applyFill="0" applyBorder="0" applyAlignment="0" applyProtection="0"/>
    <xf numFmtId="0" fontId="18" fillId="0" borderId="0" applyNumberFormat="0" applyFill="0" applyBorder="0" applyAlignment="0" applyProtection="0"/>
  </cellStyleXfs>
  <cellXfs count="606">
    <xf numFmtId="0" fontId="0" fillId="0" borderId="0" xfId="0"/>
    <xf numFmtId="42" fontId="2" fillId="0" borderId="3" xfId="1" applyNumberFormat="1" applyFont="1" applyBorder="1" applyAlignment="1">
      <alignment horizontal="right" vertical="center" wrapText="1"/>
    </xf>
    <xf numFmtId="42" fontId="2" fillId="0" borderId="0" xfId="1" applyNumberFormat="1" applyFont="1" applyAlignment="1">
      <alignment vertical="center" wrapText="1"/>
    </xf>
    <xf numFmtId="42" fontId="0" fillId="0" borderId="0" xfId="1" applyNumberFormat="1" applyFont="1" applyAlignment="1">
      <alignment vertical="center" wrapText="1"/>
    </xf>
    <xf numFmtId="164" fontId="2" fillId="0" borderId="5" xfId="1" applyNumberFormat="1" applyFont="1" applyBorder="1" applyAlignment="1">
      <alignment horizontal="left" vertical="center" wrapText="1"/>
    </xf>
    <xf numFmtId="42" fontId="2" fillId="0" borderId="0" xfId="1" applyNumberFormat="1" applyFont="1" applyBorder="1" applyAlignment="1">
      <alignment vertical="center" wrapText="1"/>
    </xf>
    <xf numFmtId="42" fontId="1" fillId="0" borderId="0" xfId="1" applyNumberFormat="1" applyFont="1" applyAlignment="1">
      <alignment vertical="center" wrapText="1"/>
    </xf>
    <xf numFmtId="42" fontId="1" fillId="0" borderId="0" xfId="1" applyNumberFormat="1" applyFont="1" applyBorder="1" applyAlignment="1">
      <alignment vertical="center" wrapText="1"/>
    </xf>
    <xf numFmtId="42" fontId="2" fillId="0" borderId="2" xfId="1" applyNumberFormat="1" applyFont="1" applyBorder="1" applyAlignment="1">
      <alignment horizontal="right" vertical="center" wrapText="1"/>
    </xf>
    <xf numFmtId="42" fontId="2" fillId="0" borderId="4" xfId="1" applyNumberFormat="1" applyFont="1" applyBorder="1" applyAlignment="1">
      <alignment horizontal="right" vertical="center" wrapText="1"/>
    </xf>
    <xf numFmtId="0" fontId="7" fillId="2" borderId="15" xfId="0" applyFont="1" applyFill="1" applyBorder="1" applyAlignment="1">
      <alignment horizontal="center" vertical="center"/>
    </xf>
    <xf numFmtId="42" fontId="0" fillId="0" borderId="0" xfId="1" applyNumberFormat="1" applyFont="1" applyBorder="1" applyAlignment="1">
      <alignment vertical="center" wrapText="1"/>
    </xf>
    <xf numFmtId="166" fontId="8" fillId="4" borderId="16" xfId="0" applyNumberFormat="1" applyFont="1" applyFill="1" applyBorder="1" applyAlignment="1" applyProtection="1">
      <alignment horizontal="center" vertical="center"/>
      <protection locked="0"/>
    </xf>
    <xf numFmtId="166" fontId="8" fillId="4" borderId="17" xfId="0" applyNumberFormat="1" applyFont="1" applyFill="1" applyBorder="1" applyAlignment="1" applyProtection="1">
      <alignment horizontal="center" vertical="center"/>
      <protection locked="0"/>
    </xf>
    <xf numFmtId="0" fontId="0" fillId="5" borderId="0" xfId="0" applyFill="1"/>
    <xf numFmtId="0" fontId="13" fillId="0" borderId="0" xfId="1" applyNumberFormat="1" applyFont="1" applyAlignment="1">
      <alignment horizontal="center" vertical="center" wrapText="1"/>
    </xf>
    <xf numFmtId="0" fontId="14" fillId="0" borderId="0" xfId="1" applyNumberFormat="1" applyFont="1" applyAlignment="1">
      <alignment horizontal="center" vertical="center" wrapText="1"/>
    </xf>
    <xf numFmtId="42" fontId="2" fillId="7" borderId="0" xfId="1" applyNumberFormat="1" applyFont="1" applyFill="1" applyBorder="1" applyAlignment="1">
      <alignment horizontal="center" vertical="center" wrapText="1"/>
    </xf>
    <xf numFmtId="42" fontId="9" fillId="7" borderId="0" xfId="1" applyNumberFormat="1" applyFont="1" applyFill="1" applyBorder="1" applyAlignment="1">
      <alignment horizontal="center" vertical="center" wrapText="1"/>
    </xf>
    <xf numFmtId="42" fontId="9" fillId="7" borderId="0" xfId="1" applyNumberFormat="1" applyFont="1" applyFill="1" applyBorder="1" applyAlignment="1">
      <alignment vertical="center" wrapText="1"/>
    </xf>
    <xf numFmtId="0" fontId="0" fillId="0" borderId="0" xfId="1" applyNumberFormat="1" applyFont="1" applyFill="1" applyBorder="1" applyAlignment="1">
      <alignment horizontal="left" vertical="center" wrapText="1"/>
    </xf>
    <xf numFmtId="42" fontId="0" fillId="0" borderId="0" xfId="1" applyNumberFormat="1" applyFont="1" applyFill="1" applyBorder="1" applyAlignment="1">
      <alignment vertical="center" wrapText="1"/>
    </xf>
    <xf numFmtId="42" fontId="2" fillId="6" borderId="0" xfId="1" applyNumberFormat="1" applyFont="1" applyFill="1" applyBorder="1" applyAlignment="1">
      <alignment vertical="center" wrapText="1"/>
    </xf>
    <xf numFmtId="42" fontId="2" fillId="7" borderId="0" xfId="1" applyNumberFormat="1" applyFont="1" applyFill="1" applyBorder="1" applyAlignment="1">
      <alignment vertical="center" wrapText="1"/>
    </xf>
    <xf numFmtId="0" fontId="9" fillId="6" borderId="0" xfId="1" applyNumberFormat="1" applyFont="1" applyFill="1" applyBorder="1" applyAlignment="1">
      <alignment horizontal="right" vertical="center" wrapText="1"/>
    </xf>
    <xf numFmtId="42" fontId="2" fillId="0" borderId="0" xfId="1" applyNumberFormat="1" applyFont="1" applyFill="1" applyBorder="1" applyAlignment="1">
      <alignment vertical="center" wrapText="1"/>
    </xf>
    <xf numFmtId="0" fontId="9" fillId="0" borderId="0" xfId="0" applyFont="1" applyAlignment="1">
      <alignment horizontal="center" vertical="center"/>
    </xf>
    <xf numFmtId="42" fontId="2" fillId="4" borderId="21" xfId="1" applyNumberFormat="1" applyFont="1" applyFill="1" applyBorder="1" applyAlignment="1">
      <alignment vertical="center" wrapText="1"/>
    </xf>
    <xf numFmtId="42" fontId="0" fillId="0" borderId="0" xfId="1" applyNumberFormat="1" applyFont="1" applyAlignment="1">
      <alignment vertical="center" textRotation="255" wrapText="1"/>
    </xf>
    <xf numFmtId="42" fontId="0" fillId="0" borderId="0" xfId="1" applyNumberFormat="1" applyFont="1" applyBorder="1" applyAlignment="1">
      <alignment vertical="top" wrapText="1"/>
    </xf>
    <xf numFmtId="0" fontId="0" fillId="0" borderId="0" xfId="1" applyNumberFormat="1" applyFont="1" applyBorder="1" applyAlignment="1">
      <alignment horizontal="center" vertical="center" wrapText="1"/>
    </xf>
    <xf numFmtId="42" fontId="2" fillId="6" borderId="0" xfId="1" applyNumberFormat="1" applyFont="1" applyFill="1" applyBorder="1" applyAlignment="1">
      <alignment horizontal="right" vertical="center" wrapText="1"/>
    </xf>
    <xf numFmtId="0" fontId="14" fillId="0" borderId="25" xfId="1" applyNumberFormat="1" applyFont="1" applyBorder="1" applyAlignment="1">
      <alignment horizontal="center" vertical="center" wrapText="1"/>
    </xf>
    <xf numFmtId="42" fontId="9" fillId="7" borderId="20" xfId="1" applyNumberFormat="1" applyFont="1" applyFill="1" applyBorder="1" applyAlignment="1">
      <alignment vertical="center" wrapText="1"/>
    </xf>
    <xf numFmtId="0" fontId="9" fillId="6" borderId="20" xfId="0" applyFont="1" applyFill="1" applyBorder="1" applyAlignment="1">
      <alignment horizontal="center" vertical="center"/>
    </xf>
    <xf numFmtId="42" fontId="2" fillId="0" borderId="20" xfId="1" applyNumberFormat="1" applyFont="1" applyBorder="1" applyAlignment="1">
      <alignment vertical="center" wrapText="1"/>
    </xf>
    <xf numFmtId="42" fontId="2" fillId="7" borderId="20" xfId="1" applyNumberFormat="1" applyFont="1" applyFill="1" applyBorder="1" applyAlignment="1">
      <alignment vertical="center" wrapText="1"/>
    </xf>
    <xf numFmtId="0" fontId="9" fillId="6" borderId="26" xfId="0" applyFont="1" applyFill="1" applyBorder="1" applyAlignment="1">
      <alignment horizontal="center" vertical="center" wrapText="1"/>
    </xf>
    <xf numFmtId="0" fontId="14" fillId="0" borderId="10" xfId="1" applyNumberFormat="1" applyFont="1" applyBorder="1" applyAlignment="1">
      <alignment horizontal="center" vertical="center" wrapText="1"/>
    </xf>
    <xf numFmtId="0" fontId="9" fillId="6" borderId="11" xfId="0" applyFont="1" applyFill="1" applyBorder="1" applyAlignment="1">
      <alignment horizontal="center" vertical="center"/>
    </xf>
    <xf numFmtId="0" fontId="13" fillId="0" borderId="10" xfId="1" applyNumberFormat="1" applyFont="1" applyBorder="1" applyAlignment="1">
      <alignment horizontal="center" vertical="center" wrapText="1"/>
    </xf>
    <xf numFmtId="42" fontId="0" fillId="6" borderId="11" xfId="1" applyNumberFormat="1" applyFont="1" applyFill="1" applyBorder="1" applyAlignment="1">
      <alignment vertical="center" wrapText="1"/>
    </xf>
    <xf numFmtId="0" fontId="13" fillId="5" borderId="10" xfId="1" applyNumberFormat="1" applyFont="1" applyFill="1" applyBorder="1" applyAlignment="1">
      <alignment horizontal="center" vertical="center" wrapText="1"/>
    </xf>
    <xf numFmtId="42" fontId="15" fillId="6" borderId="11" xfId="1" applyNumberFormat="1" applyFont="1" applyFill="1" applyBorder="1" applyAlignment="1">
      <alignment vertical="center" wrapText="1"/>
    </xf>
    <xf numFmtId="42" fontId="1" fillId="0" borderId="11" xfId="1" applyNumberFormat="1" applyFont="1" applyBorder="1" applyAlignment="1">
      <alignment vertical="center" wrapText="1"/>
    </xf>
    <xf numFmtId="0" fontId="9" fillId="6" borderId="11" xfId="0" applyFont="1" applyFill="1" applyBorder="1" applyAlignment="1">
      <alignment horizontal="center" vertical="center" wrapText="1"/>
    </xf>
    <xf numFmtId="42" fontId="0" fillId="0" borderId="11" xfId="1" applyNumberFormat="1" applyFont="1" applyBorder="1" applyAlignment="1">
      <alignment vertical="center" wrapText="1"/>
    </xf>
    <xf numFmtId="42" fontId="2" fillId="0" borderId="11" xfId="1" applyNumberFormat="1" applyFont="1" applyBorder="1" applyAlignment="1">
      <alignment vertical="center" wrapText="1"/>
    </xf>
    <xf numFmtId="0" fontId="13" fillId="0" borderId="13" xfId="1" applyNumberFormat="1" applyFont="1" applyBorder="1" applyAlignment="1">
      <alignment horizontal="center" vertical="center" wrapText="1"/>
    </xf>
    <xf numFmtId="42" fontId="0" fillId="0" borderId="14" xfId="1" applyNumberFormat="1" applyFont="1" applyBorder="1" applyAlignment="1">
      <alignment vertical="center" textRotation="255" wrapText="1"/>
    </xf>
    <xf numFmtId="42" fontId="0" fillId="0" borderId="14" xfId="1" applyNumberFormat="1" applyFont="1" applyBorder="1" applyAlignment="1">
      <alignment vertical="center" wrapText="1"/>
    </xf>
    <xf numFmtId="42" fontId="0" fillId="0" borderId="24" xfId="1" applyNumberFormat="1" applyFont="1" applyBorder="1" applyAlignment="1">
      <alignment vertical="center" wrapText="1"/>
    </xf>
    <xf numFmtId="0" fontId="13" fillId="0" borderId="25" xfId="1" applyNumberFormat="1" applyFont="1" applyBorder="1" applyAlignment="1">
      <alignment horizontal="center" vertical="center" wrapText="1"/>
    </xf>
    <xf numFmtId="0" fontId="0" fillId="6" borderId="26" xfId="0" applyFill="1" applyBorder="1"/>
    <xf numFmtId="42" fontId="2" fillId="6" borderId="11" xfId="0" applyNumberFormat="1" applyFont="1" applyFill="1" applyBorder="1"/>
    <xf numFmtId="0" fontId="0" fillId="4" borderId="9" xfId="1" applyNumberFormat="1" applyFont="1" applyFill="1" applyBorder="1" applyAlignment="1" applyProtection="1">
      <alignment horizontal="center" vertical="center" wrapText="1"/>
      <protection locked="0"/>
    </xf>
    <xf numFmtId="44" fontId="0" fillId="4" borderId="9" xfId="1" applyFont="1" applyFill="1" applyBorder="1" applyAlignment="1" applyProtection="1">
      <alignment horizontal="center" vertical="center" wrapText="1"/>
      <protection locked="0"/>
    </xf>
    <xf numFmtId="0" fontId="0" fillId="4" borderId="2" xfId="1" applyNumberFormat="1" applyFont="1" applyFill="1" applyBorder="1" applyAlignment="1" applyProtection="1">
      <alignment horizontal="center" vertical="center" wrapText="1"/>
      <protection locked="0"/>
    </xf>
    <xf numFmtId="44" fontId="0" fillId="4" borderId="2" xfId="1" applyFont="1" applyFill="1" applyBorder="1" applyAlignment="1" applyProtection="1">
      <alignment horizontal="center" vertical="center" wrapText="1"/>
      <protection locked="0"/>
    </xf>
    <xf numFmtId="10" fontId="11" fillId="4" borderId="2" xfId="3" applyNumberFormat="1" applyFont="1" applyFill="1" applyBorder="1" applyAlignment="1" applyProtection="1">
      <alignment horizontal="center" vertical="center" wrapText="1"/>
      <protection locked="0"/>
    </xf>
    <xf numFmtId="42" fontId="2" fillId="9" borderId="21" xfId="1" applyNumberFormat="1" applyFont="1" applyFill="1" applyBorder="1" applyAlignment="1">
      <alignment vertical="center" wrapText="1"/>
    </xf>
    <xf numFmtId="42" fontId="10" fillId="9" borderId="19" xfId="0" applyNumberFormat="1" applyFont="1" applyFill="1" applyBorder="1" applyAlignment="1">
      <alignment horizontal="center" vertical="center"/>
    </xf>
    <xf numFmtId="0" fontId="9" fillId="6" borderId="0" xfId="0" applyFont="1" applyFill="1" applyAlignment="1">
      <alignment horizontal="center" vertical="center"/>
    </xf>
    <xf numFmtId="0" fontId="14" fillId="0" borderId="0" xfId="1" applyNumberFormat="1" applyFont="1" applyFill="1" applyBorder="1" applyAlignment="1">
      <alignment horizontal="center" vertical="center" wrapText="1"/>
    </xf>
    <xf numFmtId="0" fontId="3" fillId="0" borderId="0" xfId="0" applyFont="1" applyAlignment="1">
      <alignment vertical="center" wrapText="1"/>
    </xf>
    <xf numFmtId="42" fontId="2" fillId="6" borderId="0" xfId="0" applyNumberFormat="1" applyFont="1" applyFill="1"/>
    <xf numFmtId="44" fontId="3" fillId="0" borderId="0" xfId="0" applyNumberFormat="1" applyFont="1" applyAlignment="1">
      <alignment vertical="center" wrapText="1"/>
    </xf>
    <xf numFmtId="0" fontId="16" fillId="0" borderId="13" xfId="1" applyNumberFormat="1" applyFont="1" applyBorder="1" applyAlignment="1">
      <alignment horizontal="center" vertical="center" wrapText="1"/>
    </xf>
    <xf numFmtId="42" fontId="9" fillId="4" borderId="21" xfId="1" applyNumberFormat="1" applyFont="1" applyFill="1" applyBorder="1" applyAlignment="1">
      <alignment vertical="center" wrapText="1"/>
    </xf>
    <xf numFmtId="42" fontId="16" fillId="0" borderId="0" xfId="1" applyNumberFormat="1" applyFont="1" applyAlignment="1">
      <alignment vertical="center" textRotation="255" wrapText="1"/>
    </xf>
    <xf numFmtId="42" fontId="16" fillId="0" borderId="0" xfId="1" applyNumberFormat="1" applyFont="1" applyAlignment="1">
      <alignment vertical="center" wrapText="1"/>
    </xf>
    <xf numFmtId="42" fontId="9" fillId="4" borderId="19" xfId="1" applyNumberFormat="1" applyFont="1" applyFill="1" applyBorder="1" applyAlignment="1">
      <alignment vertical="center" wrapText="1"/>
    </xf>
    <xf numFmtId="0" fontId="10" fillId="6" borderId="26" xfId="0" applyFont="1" applyFill="1" applyBorder="1" applyAlignment="1">
      <alignment horizontal="center" vertical="center"/>
    </xf>
    <xf numFmtId="0" fontId="10" fillId="6" borderId="24" xfId="0" applyFont="1" applyFill="1" applyBorder="1" applyAlignment="1">
      <alignment horizontal="center" vertical="center"/>
    </xf>
    <xf numFmtId="165" fontId="3" fillId="0" borderId="0" xfId="0" applyNumberFormat="1" applyFont="1" applyAlignment="1">
      <alignment vertical="center" wrapText="1"/>
    </xf>
    <xf numFmtId="165" fontId="0" fillId="0" borderId="0" xfId="1" applyNumberFormat="1" applyFont="1" applyFill="1" applyBorder="1" applyAlignment="1">
      <alignment vertical="center" wrapText="1"/>
    </xf>
    <xf numFmtId="42" fontId="2" fillId="3" borderId="0" xfId="1" applyNumberFormat="1" applyFont="1" applyFill="1" applyBorder="1" applyAlignment="1" applyProtection="1">
      <alignment horizontal="center" vertical="center" wrapText="1"/>
    </xf>
    <xf numFmtId="42" fontId="1" fillId="3" borderId="0" xfId="1" applyNumberFormat="1" applyFont="1" applyFill="1" applyBorder="1" applyAlignment="1" applyProtection="1">
      <alignment horizontal="center" vertical="center" wrapText="1"/>
    </xf>
    <xf numFmtId="42" fontId="2" fillId="4" borderId="0" xfId="1" applyNumberFormat="1" applyFont="1" applyFill="1" applyAlignment="1">
      <alignment vertical="center" wrapText="1"/>
    </xf>
    <xf numFmtId="0" fontId="2" fillId="4" borderId="3" xfId="1" applyNumberFormat="1" applyFont="1" applyFill="1" applyBorder="1" applyAlignment="1">
      <alignment horizontal="right" vertical="center" wrapText="1"/>
    </xf>
    <xf numFmtId="0" fontId="2" fillId="4" borderId="3" xfId="1" applyNumberFormat="1" applyFont="1" applyFill="1" applyBorder="1" applyAlignment="1">
      <alignment vertical="center" wrapText="1"/>
    </xf>
    <xf numFmtId="42" fontId="10" fillId="7" borderId="20" xfId="1" applyNumberFormat="1" applyFont="1" applyFill="1" applyBorder="1" applyAlignment="1">
      <alignment vertical="center" wrapText="1"/>
    </xf>
    <xf numFmtId="0" fontId="19" fillId="0" borderId="0" xfId="2" applyFont="1" applyAlignment="1">
      <alignment horizontal="center" vertical="center"/>
    </xf>
    <xf numFmtId="0" fontId="9" fillId="0" borderId="0" xfId="0" applyFont="1"/>
    <xf numFmtId="9" fontId="19" fillId="0" borderId="0" xfId="3" quotePrefix="1" applyFont="1" applyAlignment="1">
      <alignment horizontal="center" vertical="center"/>
    </xf>
    <xf numFmtId="0" fontId="19" fillId="0" borderId="0" xfId="2" quotePrefix="1" applyFont="1" applyAlignment="1">
      <alignment horizontal="center" vertical="center"/>
    </xf>
    <xf numFmtId="0" fontId="2" fillId="3" borderId="0" xfId="1" applyNumberFormat="1" applyFont="1" applyFill="1" applyBorder="1" applyAlignment="1" applyProtection="1">
      <alignment horizontal="center" vertical="center" wrapText="1"/>
    </xf>
    <xf numFmtId="0" fontId="0" fillId="4" borderId="28" xfId="1" applyNumberFormat="1" applyFont="1" applyFill="1" applyBorder="1" applyAlignment="1" applyProtection="1">
      <alignment horizontal="left" vertical="center" wrapText="1"/>
      <protection locked="0"/>
    </xf>
    <xf numFmtId="0" fontId="16" fillId="0" borderId="0" xfId="0" applyFont="1"/>
    <xf numFmtId="0" fontId="0" fillId="4" borderId="2" xfId="1" applyNumberFormat="1" applyFont="1" applyFill="1" applyBorder="1" applyAlignment="1" applyProtection="1">
      <alignment horizontal="left" vertical="center" wrapText="1"/>
      <protection locked="0"/>
    </xf>
    <xf numFmtId="165" fontId="1" fillId="4" borderId="2" xfId="1" applyNumberFormat="1" applyFont="1" applyFill="1" applyBorder="1" applyAlignment="1" applyProtection="1">
      <alignment horizontal="center" vertical="center" wrapText="1"/>
      <protection locked="0"/>
    </xf>
    <xf numFmtId="0" fontId="1" fillId="4" borderId="2" xfId="1" applyNumberFormat="1" applyFont="1" applyFill="1" applyBorder="1" applyAlignment="1" applyProtection="1">
      <alignment horizontal="center" vertical="center" wrapText="1"/>
      <protection locked="0"/>
    </xf>
    <xf numFmtId="0" fontId="20" fillId="5" borderId="2" xfId="1" applyNumberFormat="1" applyFont="1" applyFill="1" applyBorder="1" applyAlignment="1" applyProtection="1">
      <alignment horizontal="left" vertical="center" wrapText="1"/>
    </xf>
    <xf numFmtId="165" fontId="20" fillId="5" borderId="2" xfId="1" applyNumberFormat="1" applyFont="1" applyFill="1" applyBorder="1" applyAlignment="1" applyProtection="1">
      <alignment horizontal="left" vertical="center" wrapText="1"/>
    </xf>
    <xf numFmtId="0" fontId="0" fillId="4" borderId="37" xfId="1" applyNumberFormat="1" applyFont="1" applyFill="1" applyBorder="1" applyAlignment="1" applyProtection="1">
      <alignment horizontal="center" vertical="center" wrapText="1"/>
      <protection locked="0"/>
    </xf>
    <xf numFmtId="0" fontId="1" fillId="4" borderId="38" xfId="1" applyNumberFormat="1" applyFont="1" applyFill="1" applyBorder="1" applyAlignment="1" applyProtection="1">
      <alignment horizontal="right" vertical="center" wrapText="1"/>
      <protection locked="0"/>
    </xf>
    <xf numFmtId="42" fontId="1" fillId="4" borderId="36" xfId="1" applyNumberFormat="1" applyFont="1" applyFill="1" applyBorder="1" applyAlignment="1" applyProtection="1">
      <alignment horizontal="center" vertical="center" wrapText="1"/>
      <protection locked="0"/>
    </xf>
    <xf numFmtId="0" fontId="16" fillId="4" borderId="2" xfId="1" applyNumberFormat="1" applyFont="1" applyFill="1" applyBorder="1" applyAlignment="1" applyProtection="1">
      <alignment horizontal="center" vertical="center" wrapText="1"/>
      <protection locked="0"/>
    </xf>
    <xf numFmtId="44" fontId="16" fillId="4" borderId="2" xfId="1" applyFont="1" applyFill="1" applyBorder="1" applyAlignment="1" applyProtection="1">
      <alignment horizontal="center" vertical="center" wrapText="1"/>
      <protection locked="0"/>
    </xf>
    <xf numFmtId="0" fontId="13" fillId="0" borderId="19" xfId="1" applyNumberFormat="1" applyFont="1" applyBorder="1" applyAlignment="1">
      <alignment horizontal="center" vertical="center" wrapText="1"/>
    </xf>
    <xf numFmtId="0" fontId="13" fillId="0" borderId="33" xfId="1" applyNumberFormat="1" applyFont="1" applyBorder="1" applyAlignment="1">
      <alignment horizontal="center" vertical="center" wrapText="1"/>
    </xf>
    <xf numFmtId="0" fontId="13" fillId="0" borderId="35" xfId="1" applyNumberFormat="1" applyFont="1" applyBorder="1" applyAlignment="1">
      <alignment horizontal="center" vertical="center" wrapText="1"/>
    </xf>
    <xf numFmtId="0" fontId="13" fillId="0" borderId="34" xfId="1" applyNumberFormat="1" applyFont="1" applyBorder="1" applyAlignment="1">
      <alignment horizontal="center" vertical="center" wrapText="1"/>
    </xf>
    <xf numFmtId="0" fontId="14" fillId="0" borderId="34" xfId="1" applyNumberFormat="1" applyFont="1" applyBorder="1" applyAlignment="1">
      <alignment horizontal="center" vertical="center" wrapText="1"/>
    </xf>
    <xf numFmtId="0" fontId="1" fillId="4" borderId="19" xfId="1" applyNumberFormat="1" applyFont="1" applyFill="1" applyBorder="1" applyAlignment="1" applyProtection="1">
      <alignment horizontal="right" vertical="center" wrapText="1"/>
      <protection locked="0"/>
    </xf>
    <xf numFmtId="44" fontId="0" fillId="0" borderId="0" xfId="0" applyNumberFormat="1"/>
    <xf numFmtId="42" fontId="0" fillId="0" borderId="0" xfId="1" applyNumberFormat="1" applyFont="1" applyAlignment="1" applyProtection="1">
      <alignment vertical="top" wrapText="1"/>
      <protection locked="0"/>
    </xf>
    <xf numFmtId="42" fontId="2" fillId="0" borderId="0" xfId="1" applyNumberFormat="1" applyFont="1" applyAlignment="1" applyProtection="1">
      <alignment vertical="top" wrapText="1"/>
      <protection locked="0"/>
    </xf>
    <xf numFmtId="164" fontId="0" fillId="0" borderId="0" xfId="1" applyNumberFormat="1" applyFont="1" applyAlignment="1" applyProtection="1">
      <alignment vertical="top" wrapText="1"/>
      <protection locked="0"/>
    </xf>
    <xf numFmtId="164" fontId="2" fillId="0" borderId="0" xfId="1" applyNumberFormat="1" applyFont="1" applyAlignment="1" applyProtection="1">
      <alignment horizontal="center" vertical="top" wrapText="1"/>
      <protection locked="0"/>
    </xf>
    <xf numFmtId="42" fontId="28" fillId="0" borderId="0" xfId="1" applyNumberFormat="1" applyFont="1" applyAlignment="1" applyProtection="1">
      <alignment vertical="top" wrapText="1"/>
      <protection locked="0"/>
    </xf>
    <xf numFmtId="42" fontId="27" fillId="0" borderId="0" xfId="1" applyNumberFormat="1" applyFont="1" applyAlignment="1" applyProtection="1">
      <alignment vertical="top" wrapText="1"/>
      <protection locked="0"/>
    </xf>
    <xf numFmtId="42" fontId="28" fillId="2" borderId="0" xfId="1" applyNumberFormat="1" applyFont="1" applyFill="1" applyAlignment="1" applyProtection="1">
      <alignment vertical="top" wrapText="1"/>
      <protection locked="0"/>
    </xf>
    <xf numFmtId="42" fontId="0" fillId="2" borderId="0" xfId="1" applyNumberFormat="1" applyFont="1" applyFill="1" applyAlignment="1" applyProtection="1">
      <alignment vertical="top" wrapText="1"/>
      <protection locked="0"/>
    </xf>
    <xf numFmtId="42" fontId="1" fillId="0" borderId="0" xfId="1" applyNumberFormat="1" applyFont="1" applyAlignment="1" applyProtection="1">
      <alignment vertical="top" wrapText="1"/>
      <protection locked="0"/>
    </xf>
    <xf numFmtId="164" fontId="27" fillId="0" borderId="0" xfId="1" applyNumberFormat="1" applyFont="1" applyFill="1" applyAlignment="1" applyProtection="1">
      <alignment vertical="top" wrapText="1"/>
      <protection locked="0"/>
    </xf>
    <xf numFmtId="1" fontId="0" fillId="0" borderId="0" xfId="1" applyNumberFormat="1" applyFont="1" applyAlignment="1" applyProtection="1">
      <alignment vertical="top" wrapText="1"/>
      <protection locked="0"/>
    </xf>
    <xf numFmtId="42" fontId="0" fillId="0" borderId="0" xfId="1" applyNumberFormat="1" applyFont="1" applyAlignment="1" applyProtection="1">
      <alignment wrapText="1"/>
      <protection locked="0"/>
    </xf>
    <xf numFmtId="42" fontId="2" fillId="0" borderId="0" xfId="1" applyNumberFormat="1" applyFont="1" applyAlignment="1" applyProtection="1">
      <alignment wrapText="1"/>
      <protection locked="0"/>
    </xf>
    <xf numFmtId="164" fontId="0" fillId="0" borderId="0" xfId="1" applyNumberFormat="1" applyFont="1" applyAlignment="1" applyProtection="1">
      <alignment wrapText="1"/>
      <protection locked="0"/>
    </xf>
    <xf numFmtId="164" fontId="2" fillId="0" borderId="0" xfId="1" applyNumberFormat="1" applyFont="1" applyAlignment="1" applyProtection="1">
      <alignment horizontal="center" wrapText="1"/>
      <protection locked="0"/>
    </xf>
    <xf numFmtId="164" fontId="2" fillId="0" borderId="0" xfId="1" applyNumberFormat="1" applyFont="1" applyFill="1" applyAlignment="1" applyProtection="1">
      <alignment vertical="top" wrapText="1"/>
      <protection locked="0"/>
    </xf>
    <xf numFmtId="2" fontId="27" fillId="0" borderId="46" xfId="1" applyNumberFormat="1" applyFont="1" applyBorder="1" applyAlignment="1" applyProtection="1">
      <alignment vertical="center" wrapText="1"/>
    </xf>
    <xf numFmtId="164" fontId="27" fillId="0" borderId="47" xfId="1" applyNumberFormat="1" applyFont="1" applyBorder="1" applyAlignment="1" applyProtection="1">
      <alignment horizontal="center" vertical="center" wrapText="1"/>
    </xf>
    <xf numFmtId="164" fontId="27" fillId="0" borderId="48" xfId="1" applyNumberFormat="1" applyFont="1" applyBorder="1" applyAlignment="1" applyProtection="1">
      <alignment horizontal="center" vertical="center" wrapText="1"/>
    </xf>
    <xf numFmtId="9" fontId="1" fillId="0" borderId="0" xfId="1" applyNumberFormat="1" applyFont="1" applyAlignment="1" applyProtection="1">
      <alignment horizontal="center"/>
    </xf>
    <xf numFmtId="44" fontId="1" fillId="0" borderId="0" xfId="1" applyFont="1" applyAlignment="1" applyProtection="1">
      <alignment horizontal="center"/>
    </xf>
    <xf numFmtId="44" fontId="1" fillId="5" borderId="0" xfId="1" applyFont="1" applyFill="1" applyAlignment="1" applyProtection="1">
      <alignment horizontal="center"/>
    </xf>
    <xf numFmtId="42" fontId="9" fillId="7" borderId="13" xfId="1" applyNumberFormat="1" applyFont="1" applyFill="1" applyBorder="1" applyAlignment="1" applyProtection="1">
      <alignment horizontal="center" vertical="center" wrapText="1"/>
    </xf>
    <xf numFmtId="42" fontId="2" fillId="7" borderId="14" xfId="1" applyNumberFormat="1" applyFont="1" applyFill="1" applyBorder="1" applyAlignment="1" applyProtection="1">
      <alignment horizontal="center" vertical="center" wrapText="1"/>
    </xf>
    <xf numFmtId="42" fontId="2" fillId="7" borderId="13" xfId="1" applyNumberFormat="1" applyFont="1" applyFill="1" applyBorder="1" applyAlignment="1" applyProtection="1">
      <alignment horizontal="center" vertical="center" wrapText="1"/>
    </xf>
    <xf numFmtId="42" fontId="2" fillId="7" borderId="24" xfId="1" applyNumberFormat="1" applyFont="1" applyFill="1" applyBorder="1" applyAlignment="1" applyProtection="1">
      <alignment horizontal="center" vertical="center" wrapText="1"/>
    </xf>
    <xf numFmtId="42" fontId="10" fillId="7" borderId="25" xfId="1" applyNumberFormat="1" applyFont="1" applyFill="1" applyBorder="1" applyAlignment="1" applyProtection="1">
      <alignment vertical="center" wrapText="1"/>
    </xf>
    <xf numFmtId="42" fontId="9" fillId="7" borderId="10" xfId="1" applyNumberFormat="1" applyFont="1" applyFill="1" applyBorder="1" applyAlignment="1" applyProtection="1">
      <alignment horizontal="center" vertical="center" wrapText="1"/>
    </xf>
    <xf numFmtId="42" fontId="2" fillId="7" borderId="10" xfId="1" applyNumberFormat="1" applyFont="1" applyFill="1" applyBorder="1" applyAlignment="1" applyProtection="1">
      <alignment horizontal="center" vertical="center" wrapText="1"/>
    </xf>
    <xf numFmtId="42" fontId="2" fillId="7" borderId="0" xfId="1" applyNumberFormat="1" applyFont="1" applyFill="1" applyBorder="1" applyAlignment="1" applyProtection="1">
      <alignment horizontal="center" vertical="center" wrapText="1"/>
    </xf>
    <xf numFmtId="42" fontId="2" fillId="7" borderId="11" xfId="1" applyNumberFormat="1" applyFont="1" applyFill="1" applyBorder="1" applyAlignment="1" applyProtection="1">
      <alignment horizontal="center" vertical="center" wrapText="1"/>
    </xf>
    <xf numFmtId="42" fontId="10" fillId="7" borderId="33" xfId="1" applyNumberFormat="1" applyFont="1" applyFill="1" applyBorder="1" applyAlignment="1" applyProtection="1">
      <alignment vertical="center" wrapText="1"/>
    </xf>
    <xf numFmtId="42" fontId="9" fillId="7" borderId="25" xfId="1" applyNumberFormat="1" applyFont="1" applyFill="1" applyBorder="1" applyAlignment="1" applyProtection="1">
      <alignment vertical="center" wrapText="1"/>
    </xf>
    <xf numFmtId="42" fontId="9" fillId="7" borderId="20" xfId="1" applyNumberFormat="1" applyFont="1" applyFill="1" applyBorder="1" applyAlignment="1" applyProtection="1">
      <alignment vertical="center" wrapText="1"/>
    </xf>
    <xf numFmtId="42" fontId="9" fillId="7" borderId="26" xfId="1" applyNumberFormat="1" applyFont="1" applyFill="1" applyBorder="1" applyAlignment="1" applyProtection="1">
      <alignment vertical="center" wrapText="1"/>
    </xf>
    <xf numFmtId="0" fontId="1" fillId="0" borderId="0" xfId="1" applyNumberFormat="1" applyFont="1" applyAlignment="1" applyProtection="1">
      <alignment horizontal="center" vertical="center" wrapText="1"/>
      <protection locked="0"/>
    </xf>
    <xf numFmtId="0" fontId="1" fillId="0" borderId="0" xfId="0" applyFont="1" applyProtection="1">
      <protection locked="0"/>
    </xf>
    <xf numFmtId="0" fontId="1" fillId="0" borderId="0" xfId="0" applyFont="1" applyAlignment="1" applyProtection="1">
      <alignment horizontal="center" vertical="center"/>
      <protection locked="0"/>
    </xf>
    <xf numFmtId="0" fontId="2" fillId="0" borderId="0" xfId="1" applyNumberFormat="1" applyFont="1" applyAlignment="1" applyProtection="1">
      <alignment horizontal="center" vertical="center" wrapText="1"/>
      <protection locked="0"/>
    </xf>
    <xf numFmtId="0" fontId="22" fillId="0" borderId="0" xfId="0" applyFont="1" applyAlignment="1" applyProtection="1">
      <alignment horizontal="center" vertical="center"/>
      <protection locked="0"/>
    </xf>
    <xf numFmtId="0" fontId="21" fillId="0" borderId="0" xfId="0" applyFont="1" applyAlignment="1" applyProtection="1">
      <alignment wrapText="1"/>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42" fontId="2" fillId="2" borderId="0" xfId="1" applyNumberFormat="1" applyFont="1" applyFill="1" applyBorder="1" applyAlignment="1" applyProtection="1">
      <alignment vertical="center" wrapText="1"/>
      <protection locked="0"/>
    </xf>
    <xf numFmtId="42" fontId="2" fillId="2" borderId="0" xfId="1" applyNumberFormat="1" applyFont="1" applyFill="1" applyBorder="1" applyAlignment="1" applyProtection="1">
      <alignment horizontal="center" vertical="center" wrapText="1"/>
      <protection locked="0"/>
    </xf>
    <xf numFmtId="0" fontId="1" fillId="0" borderId="0" xfId="0" applyFont="1" applyAlignment="1" applyProtection="1">
      <alignment horizontal="center"/>
      <protection locked="0"/>
    </xf>
    <xf numFmtId="42" fontId="1" fillId="2" borderId="0" xfId="1" applyNumberFormat="1" applyFont="1" applyFill="1" applyBorder="1" applyAlignment="1" applyProtection="1">
      <alignment horizontal="center" vertical="center" wrapText="1"/>
      <protection locked="0"/>
    </xf>
    <xf numFmtId="9" fontId="1" fillId="0" borderId="0" xfId="1" applyNumberFormat="1" applyFont="1" applyAlignment="1" applyProtection="1">
      <alignment horizontal="center"/>
      <protection locked="0"/>
    </xf>
    <xf numFmtId="0" fontId="1" fillId="0" borderId="0" xfId="1" applyNumberFormat="1" applyFont="1" applyFill="1" applyBorder="1" applyAlignment="1" applyProtection="1">
      <alignment horizontal="center" vertical="center" wrapText="1"/>
      <protection locked="0"/>
    </xf>
    <xf numFmtId="42" fontId="2" fillId="0" borderId="0" xfId="1" applyNumberFormat="1" applyFont="1" applyFill="1" applyBorder="1" applyAlignment="1" applyProtection="1">
      <alignment horizontal="right" vertical="center" wrapText="1"/>
      <protection locked="0"/>
    </xf>
    <xf numFmtId="42" fontId="2" fillId="0" borderId="0" xfId="1" applyNumberFormat="1" applyFont="1" applyFill="1" applyBorder="1" applyAlignment="1" applyProtection="1">
      <alignment vertical="center" wrapText="1"/>
      <protection locked="0"/>
    </xf>
    <xf numFmtId="42" fontId="2" fillId="0" borderId="0" xfId="1" applyNumberFormat="1" applyFont="1" applyFill="1" applyBorder="1" applyAlignment="1" applyProtection="1">
      <alignment horizontal="center" vertical="center" wrapText="1"/>
      <protection locked="0"/>
    </xf>
    <xf numFmtId="44" fontId="1" fillId="0" borderId="0" xfId="1" applyFont="1" applyFill="1" applyBorder="1" applyAlignment="1" applyProtection="1">
      <alignment horizontal="center" vertical="center" wrapText="1"/>
      <protection locked="0"/>
    </xf>
    <xf numFmtId="2" fontId="1" fillId="0" borderId="0" xfId="1" applyNumberFormat="1" applyFont="1" applyFill="1" applyBorder="1" applyAlignment="1" applyProtection="1">
      <alignment horizontal="center" vertical="center" wrapText="1"/>
      <protection locked="0"/>
    </xf>
    <xf numFmtId="44" fontId="1" fillId="0" borderId="0" xfId="0" applyNumberFormat="1" applyFont="1" applyProtection="1">
      <protection locked="0"/>
    </xf>
    <xf numFmtId="44" fontId="1" fillId="0" borderId="0" xfId="0" applyNumberFormat="1" applyFont="1" applyAlignment="1" applyProtection="1">
      <alignment horizontal="center" vertical="center"/>
      <protection locked="0"/>
    </xf>
    <xf numFmtId="0" fontId="2" fillId="0" borderId="0" xfId="0" applyFont="1" applyProtection="1">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0" fillId="0" borderId="0" xfId="0" applyProtection="1">
      <protection locked="0"/>
    </xf>
    <xf numFmtId="0" fontId="6" fillId="0" borderId="0" xfId="0" applyFont="1" applyAlignment="1" applyProtection="1">
      <alignment horizontal="center" vertical="center"/>
      <protection locked="0"/>
    </xf>
    <xf numFmtId="0" fontId="6" fillId="0" borderId="0" xfId="0" applyFont="1" applyProtection="1">
      <protection locked="0"/>
    </xf>
    <xf numFmtId="0" fontId="0" fillId="0" borderId="0" xfId="0" applyAlignment="1" applyProtection="1">
      <alignment horizontal="center" vertical="center" wrapText="1"/>
      <protection locked="0"/>
    </xf>
    <xf numFmtId="44" fontId="0" fillId="0" borderId="0" xfId="0" applyNumberFormat="1" applyProtection="1">
      <protection locked="0"/>
    </xf>
    <xf numFmtId="0" fontId="2" fillId="8" borderId="4"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3" fillId="0" borderId="0" xfId="1" applyNumberFormat="1" applyFont="1" applyAlignment="1" applyProtection="1">
      <alignment horizontal="center" vertical="center" wrapText="1"/>
    </xf>
    <xf numFmtId="0" fontId="2" fillId="0" borderId="0" xfId="0" applyFont="1" applyAlignment="1">
      <alignment horizontal="right" vertical="center"/>
    </xf>
    <xf numFmtId="44" fontId="12" fillId="0" borderId="14" xfId="0" applyNumberFormat="1" applyFont="1" applyBorder="1"/>
    <xf numFmtId="0" fontId="14" fillId="0" borderId="0" xfId="1" applyNumberFormat="1" applyFont="1" applyAlignment="1" applyProtection="1">
      <alignment horizontal="center" vertical="center" wrapText="1"/>
    </xf>
    <xf numFmtId="42" fontId="0" fillId="0" borderId="0" xfId="1" applyNumberFormat="1" applyFont="1" applyFill="1" applyBorder="1" applyAlignment="1" applyProtection="1">
      <alignment vertical="center" wrapText="1"/>
      <protection locked="0"/>
    </xf>
    <xf numFmtId="0" fontId="4" fillId="0" borderId="0" xfId="2" applyProtection="1">
      <protection locked="0"/>
    </xf>
    <xf numFmtId="44" fontId="0" fillId="2" borderId="9" xfId="1" applyFont="1" applyFill="1" applyBorder="1" applyAlignment="1" applyProtection="1">
      <alignment horizontal="center" vertical="center" wrapText="1"/>
    </xf>
    <xf numFmtId="0" fontId="0" fillId="0" borderId="0" xfId="0" applyAlignment="1" applyProtection="1">
      <alignment vertical="center" wrapText="1"/>
      <protection locked="0"/>
    </xf>
    <xf numFmtId="44" fontId="12" fillId="0" borderId="14" xfId="1" applyFont="1" applyBorder="1" applyProtection="1"/>
    <xf numFmtId="44" fontId="0" fillId="0" borderId="0" xfId="1" applyFont="1" applyProtection="1"/>
    <xf numFmtId="44" fontId="0" fillId="0" borderId="10" xfId="1" applyFont="1" applyFill="1" applyBorder="1" applyAlignment="1" applyProtection="1">
      <alignment horizontal="center" vertical="center"/>
    </xf>
    <xf numFmtId="44" fontId="0" fillId="0" borderId="0" xfId="1" applyFont="1" applyFill="1" applyBorder="1" applyAlignment="1" applyProtection="1">
      <alignment horizontal="center" vertical="center"/>
    </xf>
    <xf numFmtId="44" fontId="0" fillId="0" borderId="11" xfId="1" applyFont="1" applyBorder="1" applyAlignment="1" applyProtection="1">
      <alignment horizontal="center" vertical="center"/>
    </xf>
    <xf numFmtId="42" fontId="0" fillId="0" borderId="0" xfId="1" applyNumberFormat="1" applyFont="1" applyFill="1" applyBorder="1" applyAlignment="1" applyProtection="1">
      <alignment vertical="center" wrapText="1"/>
    </xf>
    <xf numFmtId="0" fontId="0" fillId="0" borderId="0" xfId="0" applyAlignment="1" applyProtection="1">
      <alignment wrapText="1"/>
      <protection locked="0"/>
    </xf>
    <xf numFmtId="0" fontId="2" fillId="8" borderId="2"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9" fillId="0" borderId="25" xfId="0" applyFont="1" applyBorder="1" applyAlignment="1">
      <alignment horizontal="center" vertical="center"/>
    </xf>
    <xf numFmtId="0" fontId="9" fillId="0" borderId="20" xfId="0" applyFont="1" applyBorder="1" applyAlignment="1">
      <alignment horizontal="center" vertical="center"/>
    </xf>
    <xf numFmtId="0" fontId="9" fillId="0" borderId="26" xfId="0" applyFont="1" applyBorder="1" applyAlignment="1">
      <alignment horizontal="center" vertical="center"/>
    </xf>
    <xf numFmtId="44" fontId="6" fillId="0" borderId="10" xfId="0" applyNumberFormat="1" applyFont="1" applyBorder="1"/>
    <xf numFmtId="44" fontId="6" fillId="0" borderId="0" xfId="0" applyNumberFormat="1" applyFont="1"/>
    <xf numFmtId="44" fontId="0" fillId="0" borderId="11" xfId="0" applyNumberFormat="1" applyBorder="1"/>
    <xf numFmtId="44" fontId="12" fillId="0" borderId="13" xfId="0" applyNumberFormat="1" applyFont="1" applyBorder="1"/>
    <xf numFmtId="44" fontId="12" fillId="0" borderId="24" xfId="0" applyNumberFormat="1" applyFont="1" applyBorder="1"/>
    <xf numFmtId="0" fontId="2" fillId="8" borderId="4" xfId="0" applyFont="1" applyFill="1" applyBorder="1" applyAlignment="1">
      <alignment vertical="center"/>
    </xf>
    <xf numFmtId="0" fontId="2" fillId="8" borderId="5" xfId="0" applyFont="1" applyFill="1" applyBorder="1" applyAlignment="1">
      <alignment vertical="center"/>
    </xf>
    <xf numFmtId="0" fontId="2" fillId="8" borderId="6" xfId="0" applyFont="1" applyFill="1" applyBorder="1" applyAlignment="1">
      <alignment vertical="center"/>
    </xf>
    <xf numFmtId="0" fontId="2" fillId="8" borderId="2" xfId="0" applyFont="1" applyFill="1" applyBorder="1" applyAlignment="1">
      <alignment vertical="center"/>
    </xf>
    <xf numFmtId="0" fontId="0" fillId="0" borderId="0" xfId="0" applyAlignment="1" applyProtection="1">
      <alignment horizontal="left" vertical="center" wrapText="1"/>
      <protection locked="0"/>
    </xf>
    <xf numFmtId="0" fontId="0" fillId="0" borderId="0" xfId="0" applyAlignment="1" applyProtection="1">
      <alignment vertical="center"/>
      <protection locked="0"/>
    </xf>
    <xf numFmtId="44" fontId="15" fillId="0" borderId="23" xfId="0" applyNumberFormat="1" applyFont="1" applyBorder="1"/>
    <xf numFmtId="42" fontId="9" fillId="3" borderId="2" xfId="1" applyNumberFormat="1" applyFont="1" applyFill="1" applyBorder="1" applyAlignment="1" applyProtection="1">
      <alignment horizontal="center" vertical="center" wrapText="1"/>
    </xf>
    <xf numFmtId="44" fontId="0" fillId="0" borderId="2" xfId="1" applyFont="1" applyFill="1" applyBorder="1" applyAlignment="1" applyProtection="1">
      <alignment horizontal="center" vertical="center" wrapText="1"/>
    </xf>
    <xf numFmtId="0" fontId="26" fillId="0" borderId="0" xfId="0" applyFont="1" applyAlignment="1" applyProtection="1">
      <alignment vertical="center"/>
      <protection locked="0"/>
    </xf>
    <xf numFmtId="42" fontId="2" fillId="3" borderId="0" xfId="1" applyNumberFormat="1" applyFont="1" applyFill="1" applyBorder="1" applyAlignment="1" applyProtection="1">
      <alignment horizontal="center" vertical="center" wrapText="1"/>
      <protection locked="0"/>
    </xf>
    <xf numFmtId="44" fontId="1" fillId="2" borderId="2" xfId="1" applyFont="1" applyFill="1" applyBorder="1" applyAlignment="1" applyProtection="1">
      <alignment horizontal="center" vertical="center" wrapText="1"/>
      <protection locked="0"/>
    </xf>
    <xf numFmtId="2" fontId="1" fillId="2" borderId="2" xfId="1"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44" fontId="1" fillId="2" borderId="12" xfId="1" applyFont="1" applyFill="1" applyBorder="1" applyAlignment="1" applyProtection="1">
      <alignment horizontal="center" vertical="center" wrapText="1"/>
      <protection locked="0"/>
    </xf>
    <xf numFmtId="2" fontId="1" fillId="2" borderId="12" xfId="1" applyNumberFormat="1" applyFont="1" applyFill="1" applyBorder="1" applyAlignment="1" applyProtection="1">
      <alignment horizontal="center" vertical="center" wrapText="1"/>
      <protection locked="0"/>
    </xf>
    <xf numFmtId="0" fontId="2" fillId="3" borderId="0" xfId="0" applyFont="1" applyFill="1" applyAlignment="1">
      <alignment horizontal="right" vertical="center"/>
    </xf>
    <xf numFmtId="0" fontId="24" fillId="0" borderId="2" xfId="0" applyFont="1" applyBorder="1" applyAlignment="1">
      <alignment horizontal="center" vertical="center" wrapText="1"/>
    </xf>
    <xf numFmtId="0" fontId="24" fillId="0" borderId="2" xfId="0" applyFont="1" applyBorder="1" applyAlignment="1">
      <alignment horizontal="center" vertical="center"/>
    </xf>
    <xf numFmtId="0" fontId="30" fillId="0" borderId="2" xfId="0" applyFont="1" applyBorder="1" applyAlignment="1">
      <alignment horizontal="center" vertical="center" wrapText="1"/>
    </xf>
    <xf numFmtId="0" fontId="2" fillId="0" borderId="0" xfId="1" applyNumberFormat="1" applyFont="1" applyAlignment="1" applyProtection="1">
      <alignment horizontal="center" vertical="center" wrapText="1"/>
    </xf>
    <xf numFmtId="42" fontId="2" fillId="3" borderId="2" xfId="1" applyNumberFormat="1" applyFont="1" applyFill="1" applyBorder="1" applyAlignment="1" applyProtection="1">
      <alignment vertical="center" wrapText="1"/>
    </xf>
    <xf numFmtId="42" fontId="2" fillId="3" borderId="2" xfId="1" applyNumberFormat="1" applyFont="1" applyFill="1" applyBorder="1" applyAlignment="1" applyProtection="1">
      <alignment horizontal="center" vertical="center" wrapText="1"/>
    </xf>
    <xf numFmtId="42" fontId="0" fillId="3" borderId="2" xfId="1" applyNumberFormat="1" applyFont="1" applyFill="1" applyBorder="1" applyAlignment="1" applyProtection="1">
      <alignment horizontal="center" vertical="center" wrapText="1"/>
    </xf>
    <xf numFmtId="0" fontId="1" fillId="0" borderId="0" xfId="1" applyNumberFormat="1" applyFont="1" applyAlignment="1" applyProtection="1">
      <alignment horizontal="center" vertical="center" wrapText="1"/>
    </xf>
    <xf numFmtId="42" fontId="1" fillId="3" borderId="2" xfId="1" applyNumberFormat="1" applyFont="1" applyFill="1" applyBorder="1" applyAlignment="1" applyProtection="1">
      <alignment vertical="center" wrapText="1"/>
    </xf>
    <xf numFmtId="42" fontId="1" fillId="3" borderId="2" xfId="1" applyNumberFormat="1" applyFont="1" applyFill="1" applyBorder="1" applyAlignment="1" applyProtection="1">
      <alignment horizontal="center" vertical="center" wrapText="1"/>
    </xf>
    <xf numFmtId="0" fontId="1" fillId="0" borderId="10" xfId="0" applyFont="1" applyBorder="1" applyAlignment="1">
      <alignment horizontal="right"/>
    </xf>
    <xf numFmtId="0" fontId="1" fillId="0" borderId="0" xfId="0" applyFont="1"/>
    <xf numFmtId="0" fontId="1" fillId="0" borderId="0" xfId="0" applyFont="1" applyAlignment="1">
      <alignment wrapText="1"/>
    </xf>
    <xf numFmtId="167" fontId="1" fillId="0" borderId="0" xfId="0" applyNumberFormat="1" applyFont="1" applyAlignment="1">
      <alignment horizontal="center" vertical="center"/>
    </xf>
    <xf numFmtId="0" fontId="1" fillId="0" borderId="0" xfId="0" applyFont="1" applyAlignment="1">
      <alignment horizontal="center" vertical="center"/>
    </xf>
    <xf numFmtId="167" fontId="1" fillId="0" borderId="0" xfId="0" applyNumberFormat="1" applyFont="1"/>
    <xf numFmtId="167" fontId="1" fillId="0" borderId="11" xfId="0" applyNumberFormat="1" applyFont="1" applyBorder="1"/>
    <xf numFmtId="0" fontId="1" fillId="0" borderId="0" xfId="0" applyFont="1" applyAlignment="1">
      <alignment horizontal="left" vertical="center"/>
    </xf>
    <xf numFmtId="0" fontId="1" fillId="0" borderId="11" xfId="0" applyFont="1" applyBorder="1"/>
    <xf numFmtId="0" fontId="1" fillId="0" borderId="13" xfId="0" applyFont="1" applyBorder="1" applyAlignment="1">
      <alignment horizontal="right"/>
    </xf>
    <xf numFmtId="0" fontId="1" fillId="0" borderId="14" xfId="0" applyFont="1" applyBorder="1"/>
    <xf numFmtId="0" fontId="1" fillId="0" borderId="14" xfId="0" applyFont="1" applyBorder="1" applyAlignment="1">
      <alignment horizontal="center" vertical="center"/>
    </xf>
    <xf numFmtId="0" fontId="1" fillId="0" borderId="24" xfId="0" applyFont="1" applyBorder="1"/>
    <xf numFmtId="0" fontId="1" fillId="0" borderId="25" xfId="0" applyFont="1" applyBorder="1"/>
    <xf numFmtId="0" fontId="1" fillId="0" borderId="20" xfId="0" applyFont="1" applyBorder="1"/>
    <xf numFmtId="44" fontId="1" fillId="0" borderId="20" xfId="0" applyNumberFormat="1" applyFont="1" applyBorder="1" applyAlignment="1">
      <alignment horizontal="center" vertical="center"/>
    </xf>
    <xf numFmtId="0" fontId="1" fillId="0" borderId="20" xfId="0" applyFont="1" applyBorder="1" applyAlignment="1">
      <alignment horizontal="center" vertical="center"/>
    </xf>
    <xf numFmtId="44" fontId="1" fillId="0" borderId="20" xfId="0" applyNumberFormat="1" applyFont="1" applyBorder="1"/>
    <xf numFmtId="44" fontId="1" fillId="0" borderId="26" xfId="0" applyNumberFormat="1" applyFont="1" applyBorder="1"/>
    <xf numFmtId="0" fontId="1" fillId="0" borderId="10" xfId="0" applyFont="1" applyBorder="1"/>
    <xf numFmtId="44" fontId="1" fillId="0" borderId="0" xfId="0" applyNumberFormat="1" applyFont="1" applyAlignment="1">
      <alignment horizontal="center" vertical="center"/>
    </xf>
    <xf numFmtId="44" fontId="1" fillId="0" borderId="0" xfId="0" applyNumberFormat="1" applyFont="1"/>
    <xf numFmtId="44" fontId="1" fillId="0" borderId="11" xfId="0" applyNumberFormat="1" applyFont="1" applyBorder="1"/>
    <xf numFmtId="0" fontId="1" fillId="0" borderId="13" xfId="0" applyFont="1" applyBorder="1"/>
    <xf numFmtId="44" fontId="1" fillId="0" borderId="14" xfId="0" applyNumberFormat="1" applyFont="1" applyBorder="1" applyAlignment="1">
      <alignment horizontal="center" vertical="center"/>
    </xf>
    <xf numFmtId="44" fontId="1" fillId="0" borderId="14" xfId="0" applyNumberFormat="1" applyFont="1" applyBorder="1"/>
    <xf numFmtId="44" fontId="1" fillId="0" borderId="24" xfId="0" applyNumberFormat="1" applyFont="1" applyBorder="1"/>
    <xf numFmtId="0" fontId="0" fillId="0" borderId="22" xfId="0" applyBorder="1"/>
    <xf numFmtId="42" fontId="1" fillId="0" borderId="21" xfId="0" applyNumberFormat="1" applyFont="1" applyBorder="1"/>
    <xf numFmtId="42" fontId="1" fillId="0" borderId="23" xfId="0" applyNumberFormat="1" applyFont="1" applyBorder="1"/>
    <xf numFmtId="0" fontId="2" fillId="0" borderId="19" xfId="0" applyFont="1" applyBorder="1"/>
    <xf numFmtId="0" fontId="2" fillId="0" borderId="21" xfId="0" applyFont="1" applyBorder="1"/>
    <xf numFmtId="44" fontId="2" fillId="0" borderId="24" xfId="0" applyNumberFormat="1" applyFont="1" applyBorder="1" applyAlignment="1">
      <alignment horizontal="center" vertical="center"/>
    </xf>
    <xf numFmtId="0" fontId="2" fillId="0" borderId="22" xfId="0" applyFont="1" applyBorder="1"/>
    <xf numFmtId="0" fontId="2" fillId="0" borderId="0" xfId="0" applyFont="1"/>
    <xf numFmtId="44" fontId="2" fillId="0" borderId="19" xfId="0" applyNumberFormat="1" applyFont="1" applyBorder="1"/>
    <xf numFmtId="0" fontId="2" fillId="0" borderId="0" xfId="0" applyFont="1" applyAlignment="1">
      <alignment horizontal="center" vertical="center"/>
    </xf>
    <xf numFmtId="42" fontId="2" fillId="2" borderId="0" xfId="1" applyNumberFormat="1" applyFont="1" applyFill="1" applyBorder="1" applyAlignment="1" applyProtection="1">
      <alignment vertical="center" wrapText="1"/>
    </xf>
    <xf numFmtId="42" fontId="2" fillId="2" borderId="0" xfId="1" applyNumberFormat="1" applyFont="1" applyFill="1" applyBorder="1" applyAlignment="1" applyProtection="1">
      <alignment horizontal="center" vertical="center" wrapText="1"/>
    </xf>
    <xf numFmtId="165" fontId="1" fillId="2" borderId="0" xfId="1" applyNumberFormat="1" applyFont="1" applyFill="1" applyBorder="1" applyAlignment="1" applyProtection="1">
      <alignment horizontal="center" vertical="center" wrapText="1"/>
    </xf>
    <xf numFmtId="42" fontId="2" fillId="0" borderId="0" xfId="1" applyNumberFormat="1" applyFont="1" applyFill="1" applyBorder="1" applyAlignment="1" applyProtection="1">
      <alignment vertical="center" wrapText="1"/>
    </xf>
    <xf numFmtId="42" fontId="1" fillId="2" borderId="0" xfId="1" applyNumberFormat="1" applyFont="1" applyFill="1" applyBorder="1" applyAlignment="1" applyProtection="1">
      <alignment horizontal="center" vertical="center" wrapText="1"/>
    </xf>
    <xf numFmtId="44" fontId="1" fillId="0" borderId="0" xfId="0" applyNumberFormat="1" applyFont="1" applyAlignment="1">
      <alignment horizontal="center"/>
    </xf>
    <xf numFmtId="10" fontId="11" fillId="4" borderId="23" xfId="3" applyNumberFormat="1" applyFont="1" applyFill="1" applyBorder="1" applyAlignment="1" applyProtection="1">
      <alignment horizontal="center" vertical="center" wrapText="1"/>
      <protection locked="0"/>
    </xf>
    <xf numFmtId="165" fontId="27" fillId="3" borderId="19" xfId="1" applyNumberFormat="1" applyFont="1" applyFill="1" applyBorder="1" applyAlignment="1" applyProtection="1">
      <alignment horizontal="center" vertical="center" wrapText="1"/>
    </xf>
    <xf numFmtId="42" fontId="0" fillId="0" borderId="0" xfId="1" applyNumberFormat="1" applyFont="1" applyAlignment="1" applyProtection="1">
      <alignment vertical="top" wrapText="1"/>
    </xf>
    <xf numFmtId="42" fontId="2" fillId="0" borderId="0" xfId="1" applyNumberFormat="1" applyFont="1" applyAlignment="1" applyProtection="1">
      <alignment vertical="top" wrapText="1"/>
    </xf>
    <xf numFmtId="164" fontId="0" fillId="0" borderId="0" xfId="1" applyNumberFormat="1" applyFont="1" applyAlignment="1" applyProtection="1">
      <alignment vertical="top" wrapText="1"/>
    </xf>
    <xf numFmtId="164" fontId="2" fillId="0" borderId="0" xfId="1" applyNumberFormat="1" applyFont="1" applyAlignment="1" applyProtection="1">
      <alignment horizontal="center" vertical="top" wrapText="1"/>
    </xf>
    <xf numFmtId="0" fontId="2" fillId="10" borderId="19" xfId="0" applyFont="1" applyFill="1" applyBorder="1"/>
    <xf numFmtId="0" fontId="2" fillId="10" borderId="19" xfId="0" applyFont="1" applyFill="1" applyBorder="1" applyAlignment="1">
      <alignment horizontal="left"/>
    </xf>
    <xf numFmtId="0" fontId="2" fillId="10" borderId="25" xfId="0" applyFont="1" applyFill="1" applyBorder="1" applyAlignment="1">
      <alignment horizontal="left"/>
    </xf>
    <xf numFmtId="0" fontId="2" fillId="10" borderId="20" xfId="0" applyFont="1" applyFill="1" applyBorder="1" applyAlignment="1">
      <alignment horizontal="center"/>
    </xf>
    <xf numFmtId="0" fontId="2" fillId="10" borderId="26" xfId="0" applyFont="1" applyFill="1" applyBorder="1" applyAlignment="1">
      <alignment horizontal="center"/>
    </xf>
    <xf numFmtId="0" fontId="2" fillId="10" borderId="20" xfId="0" applyFont="1" applyFill="1" applyBorder="1" applyAlignment="1">
      <alignment horizontal="left"/>
    </xf>
    <xf numFmtId="0" fontId="0" fillId="10" borderId="19" xfId="0" applyFill="1" applyBorder="1"/>
    <xf numFmtId="0" fontId="0" fillId="0" borderId="33" xfId="0" applyBorder="1"/>
    <xf numFmtId="0" fontId="0" fillId="0" borderId="25" xfId="0" applyBorder="1"/>
    <xf numFmtId="0" fontId="0" fillId="0" borderId="20" xfId="0" applyBorder="1"/>
    <xf numFmtId="167" fontId="0" fillId="0" borderId="26" xfId="0" applyNumberFormat="1" applyBorder="1"/>
    <xf numFmtId="167" fontId="0" fillId="0" borderId="34" xfId="0" applyNumberFormat="1" applyBorder="1"/>
    <xf numFmtId="0" fontId="0" fillId="0" borderId="34" xfId="0" applyBorder="1"/>
    <xf numFmtId="0" fontId="0" fillId="0" borderId="10" xfId="0" applyBorder="1"/>
    <xf numFmtId="167" fontId="0" fillId="0" borderId="11" xfId="0" applyNumberFormat="1" applyBorder="1"/>
    <xf numFmtId="0" fontId="0" fillId="0" borderId="35" xfId="0" applyBorder="1"/>
    <xf numFmtId="0" fontId="0" fillId="0" borderId="13" xfId="0" applyBorder="1"/>
    <xf numFmtId="0" fontId="0" fillId="0" borderId="14" xfId="0" applyBorder="1"/>
    <xf numFmtId="167" fontId="0" fillId="0" borderId="24" xfId="0" applyNumberFormat="1" applyBorder="1"/>
    <xf numFmtId="167" fontId="0" fillId="0" borderId="35" xfId="0" applyNumberFormat="1" applyBorder="1"/>
    <xf numFmtId="5" fontId="0" fillId="0" borderId="26" xfId="0" applyNumberFormat="1" applyBorder="1"/>
    <xf numFmtId="5" fontId="0" fillId="0" borderId="20" xfId="0" applyNumberFormat="1" applyBorder="1"/>
    <xf numFmtId="5" fontId="0" fillId="0" borderId="33" xfId="0" applyNumberFormat="1" applyBorder="1"/>
    <xf numFmtId="5" fontId="0" fillId="0" borderId="11" xfId="0" applyNumberFormat="1" applyBorder="1"/>
    <xf numFmtId="5" fontId="0" fillId="0" borderId="0" xfId="0" applyNumberFormat="1"/>
    <xf numFmtId="5" fontId="0" fillId="0" borderId="34" xfId="0" applyNumberFormat="1" applyBorder="1"/>
    <xf numFmtId="5" fontId="0" fillId="0" borderId="24" xfId="0" applyNumberFormat="1" applyBorder="1"/>
    <xf numFmtId="5" fontId="0" fillId="0" borderId="14" xfId="0" applyNumberFormat="1" applyBorder="1"/>
    <xf numFmtId="5" fontId="0" fillId="0" borderId="35" xfId="0" applyNumberFormat="1" applyBorder="1"/>
    <xf numFmtId="0" fontId="2" fillId="11" borderId="22" xfId="0" applyFont="1" applyFill="1" applyBorder="1" applyAlignment="1">
      <alignment wrapText="1"/>
    </xf>
    <xf numFmtId="0" fontId="0" fillId="11" borderId="22" xfId="0" applyFill="1" applyBorder="1"/>
    <xf numFmtId="0" fontId="0" fillId="11" borderId="21" xfId="0" applyFill="1" applyBorder="1"/>
    <xf numFmtId="167" fontId="0" fillId="11" borderId="23" xfId="0" applyNumberFormat="1" applyFill="1" applyBorder="1"/>
    <xf numFmtId="167" fontId="0" fillId="11" borderId="21" xfId="0" applyNumberFormat="1" applyFill="1" applyBorder="1"/>
    <xf numFmtId="167" fontId="0" fillId="11" borderId="19" xfId="0" applyNumberFormat="1" applyFill="1" applyBorder="1"/>
    <xf numFmtId="0" fontId="0" fillId="0" borderId="21" xfId="0" applyBorder="1"/>
    <xf numFmtId="167" fontId="0" fillId="0" borderId="23" xfId="0" applyNumberFormat="1" applyBorder="1"/>
    <xf numFmtId="167" fontId="0" fillId="0" borderId="21" xfId="0" applyNumberFormat="1" applyBorder="1"/>
    <xf numFmtId="0" fontId="0" fillId="10" borderId="22" xfId="0" applyFill="1" applyBorder="1"/>
    <xf numFmtId="0" fontId="2" fillId="10" borderId="13" xfId="0" applyFont="1" applyFill="1" applyBorder="1" applyAlignment="1">
      <alignment horizontal="left"/>
    </xf>
    <xf numFmtId="0" fontId="0" fillId="10" borderId="13" xfId="0" applyFill="1" applyBorder="1"/>
    <xf numFmtId="0" fontId="0" fillId="10" borderId="24" xfId="0" applyFill="1" applyBorder="1"/>
    <xf numFmtId="0" fontId="0" fillId="10" borderId="14" xfId="0" applyFill="1" applyBorder="1"/>
    <xf numFmtId="0" fontId="0" fillId="0" borderId="26" xfId="0" applyBorder="1"/>
    <xf numFmtId="0" fontId="0" fillId="0" borderId="11" xfId="0" applyBorder="1"/>
    <xf numFmtId="0" fontId="0" fillId="0" borderId="24" xfId="0" applyBorder="1"/>
    <xf numFmtId="44" fontId="0" fillId="0" borderId="26" xfId="0" applyNumberFormat="1" applyBorder="1"/>
    <xf numFmtId="44" fontId="0" fillId="0" borderId="20" xfId="0" applyNumberFormat="1" applyBorder="1"/>
    <xf numFmtId="44" fontId="0" fillId="0" borderId="24" xfId="0" applyNumberFormat="1" applyBorder="1"/>
    <xf numFmtId="44" fontId="0" fillId="0" borderId="14" xfId="0" applyNumberFormat="1" applyBorder="1"/>
    <xf numFmtId="0" fontId="0" fillId="0" borderId="10" xfId="0" applyBorder="1" applyAlignment="1">
      <alignment wrapText="1"/>
    </xf>
    <xf numFmtId="168" fontId="0" fillId="11" borderId="23" xfId="0" applyNumberFormat="1" applyFill="1" applyBorder="1"/>
    <xf numFmtId="0" fontId="0" fillId="0" borderId="22" xfId="0" applyBorder="1" applyAlignment="1">
      <alignment wrapText="1"/>
    </xf>
    <xf numFmtId="0" fontId="0" fillId="2" borderId="25" xfId="0" applyFill="1" applyBorder="1"/>
    <xf numFmtId="0" fontId="0" fillId="2" borderId="20" xfId="0" applyFill="1" applyBorder="1"/>
    <xf numFmtId="0" fontId="0" fillId="2" borderId="26" xfId="0" applyFill="1" applyBorder="1"/>
    <xf numFmtId="0" fontId="0" fillId="2" borderId="10" xfId="0" applyFill="1" applyBorder="1"/>
    <xf numFmtId="0" fontId="0" fillId="2" borderId="11" xfId="0" applyFill="1" applyBorder="1"/>
    <xf numFmtId="0" fontId="0" fillId="2" borderId="0" xfId="0" applyFill="1" applyAlignment="1">
      <alignment vertical="top"/>
    </xf>
    <xf numFmtId="0" fontId="0" fillId="2" borderId="0" xfId="0" applyFill="1"/>
    <xf numFmtId="0" fontId="17" fillId="2" borderId="0" xfId="0" applyFont="1" applyFill="1"/>
    <xf numFmtId="0" fontId="2" fillId="2" borderId="2" xfId="0" applyFont="1" applyFill="1" applyBorder="1" applyAlignment="1">
      <alignment horizontal="left" vertical="center"/>
    </xf>
    <xf numFmtId="0" fontId="2" fillId="2" borderId="2" xfId="0" applyFont="1" applyFill="1" applyBorder="1" applyAlignment="1">
      <alignment horizontal="left" vertical="center" wrapText="1"/>
    </xf>
    <xf numFmtId="0" fontId="0" fillId="2" borderId="0" xfId="0" applyFill="1" applyAlignment="1">
      <alignment vertical="top" wrapText="1"/>
    </xf>
    <xf numFmtId="0" fontId="0" fillId="2" borderId="13" xfId="0" applyFill="1" applyBorder="1"/>
    <xf numFmtId="0" fontId="0" fillId="2" borderId="14" xfId="0" applyFill="1" applyBorder="1"/>
    <xf numFmtId="0" fontId="0" fillId="2" borderId="24" xfId="0" applyFill="1" applyBorder="1"/>
    <xf numFmtId="0" fontId="0" fillId="0" borderId="19" xfId="0" applyBorder="1" applyAlignment="1">
      <alignment vertical="center" wrapText="1"/>
    </xf>
    <xf numFmtId="1" fontId="27" fillId="2" borderId="18" xfId="1" applyNumberFormat="1" applyFont="1" applyFill="1" applyBorder="1" applyAlignment="1" applyProtection="1">
      <alignment vertical="center" wrapText="1"/>
    </xf>
    <xf numFmtId="42" fontId="27" fillId="3" borderId="32" xfId="1" applyNumberFormat="1" applyFont="1" applyFill="1" applyBorder="1" applyAlignment="1" applyProtection="1">
      <alignment vertical="center" wrapText="1"/>
    </xf>
    <xf numFmtId="42" fontId="27" fillId="3" borderId="49" xfId="1" applyNumberFormat="1" applyFont="1" applyFill="1" applyBorder="1" applyAlignment="1" applyProtection="1">
      <alignment horizontal="center" vertical="center" wrapText="1"/>
    </xf>
    <xf numFmtId="1" fontId="28" fillId="2" borderId="51" xfId="1" quotePrefix="1" applyNumberFormat="1" applyFont="1" applyFill="1" applyBorder="1" applyAlignment="1" applyProtection="1">
      <alignment vertical="center" wrapText="1"/>
    </xf>
    <xf numFmtId="42" fontId="28" fillId="2" borderId="39" xfId="1" applyNumberFormat="1" applyFont="1" applyFill="1" applyBorder="1" applyAlignment="1" applyProtection="1">
      <alignment vertical="center" wrapText="1"/>
    </xf>
    <xf numFmtId="42" fontId="28" fillId="2" borderId="40" xfId="1" applyNumberFormat="1" applyFont="1" applyFill="1" applyBorder="1" applyAlignment="1" applyProtection="1">
      <alignment vertical="center" wrapText="1"/>
    </xf>
    <xf numFmtId="1" fontId="28" fillId="2" borderId="52" xfId="1" quotePrefix="1" applyNumberFormat="1" applyFont="1" applyFill="1" applyBorder="1" applyAlignment="1" applyProtection="1">
      <alignment vertical="center" wrapText="1"/>
    </xf>
    <xf numFmtId="42" fontId="28" fillId="2" borderId="28" xfId="1" applyNumberFormat="1" applyFont="1" applyFill="1" applyBorder="1" applyAlignment="1" applyProtection="1">
      <alignment vertical="center" wrapText="1"/>
    </xf>
    <xf numFmtId="42" fontId="28" fillId="2" borderId="2" xfId="1" applyNumberFormat="1" applyFont="1" applyFill="1" applyBorder="1" applyAlignment="1" applyProtection="1">
      <alignment vertical="center" wrapText="1"/>
    </xf>
    <xf numFmtId="42" fontId="28" fillId="2" borderId="43" xfId="1" applyNumberFormat="1" applyFont="1" applyFill="1" applyBorder="1" applyAlignment="1" applyProtection="1">
      <alignment vertical="center" wrapText="1"/>
    </xf>
    <xf numFmtId="42" fontId="28" fillId="2" borderId="44" xfId="1" applyNumberFormat="1" applyFont="1" applyFill="1" applyBorder="1" applyAlignment="1" applyProtection="1">
      <alignment vertical="center" wrapText="1"/>
    </xf>
    <xf numFmtId="42" fontId="28" fillId="2" borderId="56" xfId="1" applyNumberFormat="1" applyFont="1" applyFill="1" applyBorder="1" applyAlignment="1" applyProtection="1">
      <alignment vertical="center" wrapText="1"/>
    </xf>
    <xf numFmtId="1" fontId="28" fillId="2" borderId="52" xfId="1" applyNumberFormat="1" applyFont="1" applyFill="1" applyBorder="1" applyAlignment="1" applyProtection="1">
      <alignment vertical="center" wrapText="1"/>
    </xf>
    <xf numFmtId="1" fontId="28" fillId="2" borderId="53" xfId="1" quotePrefix="1" applyNumberFormat="1" applyFont="1" applyFill="1" applyBorder="1" applyAlignment="1" applyProtection="1">
      <alignment vertical="center" wrapText="1"/>
    </xf>
    <xf numFmtId="42" fontId="27" fillId="2" borderId="43" xfId="1" applyNumberFormat="1" applyFont="1" applyFill="1" applyBorder="1" applyAlignment="1" applyProtection="1">
      <alignment vertical="center" wrapText="1"/>
    </xf>
    <xf numFmtId="42" fontId="27" fillId="2" borderId="44" xfId="1" applyNumberFormat="1" applyFont="1" applyFill="1" applyBorder="1" applyAlignment="1" applyProtection="1">
      <alignment vertical="center" wrapText="1"/>
    </xf>
    <xf numFmtId="1" fontId="28" fillId="2" borderId="51" xfId="1" applyNumberFormat="1" applyFont="1" applyFill="1" applyBorder="1" applyAlignment="1" applyProtection="1">
      <alignment vertical="center" wrapText="1"/>
    </xf>
    <xf numFmtId="1" fontId="28" fillId="2" borderId="53" xfId="1" applyNumberFormat="1" applyFont="1" applyFill="1" applyBorder="1" applyAlignment="1" applyProtection="1">
      <alignment vertical="center" wrapText="1"/>
    </xf>
    <xf numFmtId="1" fontId="28" fillId="2" borderId="52" xfId="1" applyNumberFormat="1" applyFont="1" applyFill="1" applyBorder="1" applyAlignment="1" applyProtection="1">
      <alignment horizontal="center" vertical="center" wrapText="1"/>
    </xf>
    <xf numFmtId="1" fontId="28" fillId="2" borderId="52" xfId="1" quotePrefix="1" applyNumberFormat="1" applyFont="1" applyFill="1" applyBorder="1" applyAlignment="1" applyProtection="1">
      <alignment horizontal="center" vertical="center" wrapText="1"/>
    </xf>
    <xf numFmtId="1" fontId="28" fillId="0" borderId="53" xfId="1" quotePrefix="1" applyNumberFormat="1" applyFont="1" applyBorder="1" applyAlignment="1" applyProtection="1">
      <alignment horizontal="center" vertical="center" wrapText="1"/>
    </xf>
    <xf numFmtId="1" fontId="28" fillId="0" borderId="39" xfId="1" applyNumberFormat="1" applyFont="1" applyBorder="1" applyAlignment="1" applyProtection="1">
      <alignment horizontal="center" vertical="center" wrapText="1"/>
    </xf>
    <xf numFmtId="1" fontId="28" fillId="0" borderId="28" xfId="1" applyNumberFormat="1" applyFont="1" applyBorder="1" applyAlignment="1" applyProtection="1">
      <alignment horizontal="center" vertical="center" wrapText="1"/>
    </xf>
    <xf numFmtId="1" fontId="28" fillId="0" borderId="43" xfId="1" applyNumberFormat="1" applyFont="1" applyBorder="1" applyAlignment="1" applyProtection="1">
      <alignment horizontal="center" vertical="center" wrapText="1"/>
    </xf>
    <xf numFmtId="1" fontId="27" fillId="0" borderId="28" xfId="1" applyNumberFormat="1" applyFont="1" applyBorder="1" applyAlignment="1" applyProtection="1">
      <alignment horizontal="center" vertical="center" wrapText="1"/>
    </xf>
    <xf numFmtId="1" fontId="28" fillId="0" borderId="43" xfId="1" quotePrefix="1" applyNumberFormat="1" applyFont="1" applyBorder="1" applyAlignment="1" applyProtection="1">
      <alignment horizontal="center" vertical="center" wrapText="1"/>
    </xf>
    <xf numFmtId="1" fontId="28" fillId="0" borderId="59" xfId="1" applyNumberFormat="1" applyFont="1" applyBorder="1" applyAlignment="1" applyProtection="1">
      <alignment horizontal="center" vertical="center" wrapText="1"/>
    </xf>
    <xf numFmtId="1" fontId="28" fillId="0" borderId="28" xfId="1" quotePrefix="1" applyNumberFormat="1" applyFont="1" applyBorder="1" applyAlignment="1" applyProtection="1">
      <alignment horizontal="center" vertical="center" wrapText="1"/>
    </xf>
    <xf numFmtId="1" fontId="27" fillId="0" borderId="43" xfId="1" applyNumberFormat="1" applyFont="1" applyBorder="1" applyAlignment="1" applyProtection="1">
      <alignment horizontal="center" vertical="center" wrapText="1"/>
    </xf>
    <xf numFmtId="1" fontId="27" fillId="0" borderId="39" xfId="1" applyNumberFormat="1" applyFont="1" applyBorder="1" applyAlignment="1" applyProtection="1">
      <alignment horizontal="center" vertical="center" wrapText="1"/>
    </xf>
    <xf numFmtId="1" fontId="28" fillId="0" borderId="52" xfId="1" applyNumberFormat="1" applyFont="1" applyBorder="1" applyAlignment="1" applyProtection="1">
      <alignment horizontal="center" vertical="center" wrapText="1"/>
    </xf>
    <xf numFmtId="165" fontId="28" fillId="3" borderId="49" xfId="1" applyNumberFormat="1" applyFont="1" applyFill="1" applyBorder="1" applyAlignment="1" applyProtection="1">
      <alignment vertical="center" wrapText="1"/>
    </xf>
    <xf numFmtId="165" fontId="27" fillId="3" borderId="50" xfId="1" applyNumberFormat="1" applyFont="1" applyFill="1" applyBorder="1" applyAlignment="1" applyProtection="1">
      <alignment horizontal="center" vertical="center" wrapText="1"/>
    </xf>
    <xf numFmtId="165" fontId="28" fillId="2" borderId="40" xfId="1" applyNumberFormat="1" applyFont="1" applyFill="1" applyBorder="1" applyAlignment="1" applyProtection="1">
      <alignment vertical="center" wrapText="1"/>
    </xf>
    <xf numFmtId="165" fontId="27" fillId="2" borderId="41" xfId="1" applyNumberFormat="1" applyFont="1" applyFill="1" applyBorder="1" applyAlignment="1" applyProtection="1">
      <alignment horizontal="center" vertical="center" wrapText="1"/>
    </xf>
    <xf numFmtId="165" fontId="28" fillId="2" borderId="2" xfId="1" applyNumberFormat="1" applyFont="1" applyFill="1" applyBorder="1" applyAlignment="1" applyProtection="1">
      <alignment vertical="center" wrapText="1"/>
    </xf>
    <xf numFmtId="165" fontId="27" fillId="2" borderId="42" xfId="1" applyNumberFormat="1" applyFont="1" applyFill="1" applyBorder="1" applyAlignment="1" applyProtection="1">
      <alignment horizontal="center" vertical="center" wrapText="1"/>
    </xf>
    <xf numFmtId="165" fontId="28" fillId="2" borderId="44" xfId="1" applyNumberFormat="1" applyFont="1" applyFill="1" applyBorder="1" applyAlignment="1" applyProtection="1">
      <alignment vertical="center" wrapText="1"/>
    </xf>
    <xf numFmtId="165" fontId="27" fillId="2" borderId="45" xfId="1" applyNumberFormat="1" applyFont="1" applyFill="1" applyBorder="1" applyAlignment="1" applyProtection="1">
      <alignment horizontal="center" vertical="center" wrapText="1"/>
    </xf>
    <xf numFmtId="165" fontId="27" fillId="2" borderId="44" xfId="1" applyNumberFormat="1" applyFont="1" applyFill="1" applyBorder="1" applyAlignment="1" applyProtection="1">
      <alignment vertical="center" wrapText="1"/>
    </xf>
    <xf numFmtId="165" fontId="28" fillId="3" borderId="40" xfId="1" applyNumberFormat="1" applyFont="1" applyFill="1" applyBorder="1" applyAlignment="1" applyProtection="1">
      <alignment vertical="center" wrapText="1"/>
    </xf>
    <xf numFmtId="165" fontId="27" fillId="3" borderId="41" xfId="1" applyNumberFormat="1" applyFont="1" applyFill="1" applyBorder="1" applyAlignment="1" applyProtection="1">
      <alignment horizontal="center" vertical="center" wrapText="1"/>
    </xf>
    <xf numFmtId="165" fontId="27" fillId="2" borderId="2" xfId="1" applyNumberFormat="1" applyFont="1" applyFill="1" applyBorder="1" applyAlignment="1" applyProtection="1">
      <alignment vertical="center" wrapText="1"/>
    </xf>
    <xf numFmtId="165" fontId="27" fillId="2" borderId="45" xfId="1" applyNumberFormat="1" applyFont="1" applyFill="1" applyBorder="1" applyAlignment="1" applyProtection="1">
      <alignment vertical="center" wrapText="1"/>
    </xf>
    <xf numFmtId="165" fontId="28" fillId="2" borderId="2" xfId="0" applyNumberFormat="1" applyFont="1" applyFill="1" applyBorder="1" applyAlignment="1">
      <alignment vertical="center"/>
    </xf>
    <xf numFmtId="165" fontId="27" fillId="2" borderId="42" xfId="0" applyNumberFormat="1" applyFont="1" applyFill="1" applyBorder="1" applyAlignment="1">
      <alignment vertical="center"/>
    </xf>
    <xf numFmtId="165" fontId="27" fillId="2" borderId="12" xfId="1" applyNumberFormat="1" applyFont="1" applyFill="1" applyBorder="1" applyAlignment="1" applyProtection="1">
      <alignment vertical="center" wrapText="1"/>
    </xf>
    <xf numFmtId="165" fontId="27" fillId="2" borderId="60" xfId="1" applyNumberFormat="1" applyFont="1" applyFill="1" applyBorder="1" applyAlignment="1" applyProtection="1">
      <alignment vertical="center" wrapText="1"/>
    </xf>
    <xf numFmtId="165" fontId="28" fillId="3" borderId="47" xfId="1" applyNumberFormat="1" applyFont="1" applyFill="1" applyBorder="1" applyAlignment="1" applyProtection="1">
      <alignment vertical="center" wrapText="1"/>
    </xf>
    <xf numFmtId="165" fontId="27" fillId="3" borderId="48" xfId="1" applyNumberFormat="1" applyFont="1" applyFill="1" applyBorder="1" applyAlignment="1" applyProtection="1">
      <alignment horizontal="center" vertical="center" wrapText="1"/>
    </xf>
    <xf numFmtId="165" fontId="27" fillId="2" borderId="40" xfId="1" applyNumberFormat="1" applyFont="1" applyFill="1" applyBorder="1" applyAlignment="1" applyProtection="1">
      <alignment vertical="center" wrapText="1"/>
    </xf>
    <xf numFmtId="165" fontId="27" fillId="2" borderId="41" xfId="1" applyNumberFormat="1" applyFont="1" applyFill="1" applyBorder="1" applyAlignment="1" applyProtection="1">
      <alignment vertical="center" wrapText="1"/>
    </xf>
    <xf numFmtId="165" fontId="27" fillId="0" borderId="44" xfId="1" applyNumberFormat="1" applyFont="1" applyBorder="1" applyAlignment="1" applyProtection="1">
      <alignment vertical="center" wrapText="1"/>
    </xf>
    <xf numFmtId="165" fontId="28" fillId="0" borderId="2" xfId="0" applyNumberFormat="1" applyFont="1" applyBorder="1" applyAlignment="1">
      <alignment vertical="center"/>
    </xf>
    <xf numFmtId="165" fontId="27" fillId="0" borderId="42" xfId="0" applyNumberFormat="1" applyFont="1" applyBorder="1" applyAlignment="1">
      <alignment vertical="center"/>
    </xf>
    <xf numFmtId="165" fontId="27" fillId="0" borderId="44" xfId="0" applyNumberFormat="1" applyFont="1" applyBorder="1" applyAlignment="1">
      <alignment vertical="center"/>
    </xf>
    <xf numFmtId="165" fontId="27" fillId="0" borderId="45" xfId="0" applyNumberFormat="1" applyFont="1" applyBorder="1" applyAlignment="1">
      <alignment vertical="center"/>
    </xf>
    <xf numFmtId="165" fontId="27" fillId="0" borderId="12" xfId="0" applyNumberFormat="1" applyFont="1" applyBorder="1" applyAlignment="1">
      <alignment vertical="center"/>
    </xf>
    <xf numFmtId="165" fontId="27" fillId="0" borderId="60" xfId="0" applyNumberFormat="1" applyFont="1" applyBorder="1" applyAlignment="1">
      <alignment vertical="center"/>
    </xf>
    <xf numFmtId="165" fontId="27" fillId="0" borderId="40" xfId="0" applyNumberFormat="1" applyFont="1" applyBorder="1" applyAlignment="1">
      <alignment vertical="center"/>
    </xf>
    <xf numFmtId="165" fontId="27" fillId="0" borderId="41" xfId="0" applyNumberFormat="1" applyFont="1" applyBorder="1" applyAlignment="1">
      <alignment vertical="center"/>
    </xf>
    <xf numFmtId="165" fontId="27" fillId="0" borderId="2" xfId="0" applyNumberFormat="1" applyFont="1" applyBorder="1" applyAlignment="1">
      <alignment vertical="center"/>
    </xf>
    <xf numFmtId="165" fontId="27" fillId="0" borderId="6" xfId="0" applyNumberFormat="1" applyFont="1" applyBorder="1" applyAlignment="1">
      <alignment vertical="center"/>
    </xf>
    <xf numFmtId="0" fontId="18" fillId="0" borderId="0" xfId="4" applyBorder="1" applyAlignment="1" applyProtection="1">
      <alignment vertical="center" wrapText="1"/>
      <protection locked="0"/>
    </xf>
    <xf numFmtId="0" fontId="0" fillId="0" borderId="0" xfId="0"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44" fontId="12" fillId="0" borderId="13" xfId="0" applyNumberFormat="1" applyFont="1" applyBorder="1" applyAlignment="1">
      <alignment horizontal="center" vertical="center"/>
    </xf>
    <xf numFmtId="44" fontId="12" fillId="0" borderId="14" xfId="0" applyNumberFormat="1" applyFont="1" applyBorder="1" applyAlignment="1">
      <alignment horizontal="center" vertical="center"/>
    </xf>
    <xf numFmtId="44" fontId="12" fillId="0" borderId="24" xfId="0" applyNumberFormat="1" applyFont="1" applyBorder="1" applyAlignment="1">
      <alignment horizontal="center" vertical="center"/>
    </xf>
    <xf numFmtId="0" fontId="0" fillId="2" borderId="2" xfId="1" applyNumberFormat="1" applyFont="1" applyFill="1" applyBorder="1" applyAlignment="1" applyProtection="1">
      <alignment horizontal="center" vertical="center" wrapText="1"/>
    </xf>
    <xf numFmtId="44" fontId="0" fillId="0" borderId="34" xfId="0" applyNumberFormat="1" applyBorder="1"/>
    <xf numFmtId="44" fontId="0" fillId="0" borderId="35" xfId="0" applyNumberFormat="1" applyBorder="1"/>
    <xf numFmtId="0" fontId="0" fillId="0" borderId="19" xfId="0" applyBorder="1" applyAlignment="1">
      <alignment horizontal="center" vertical="center"/>
    </xf>
    <xf numFmtId="0" fontId="0" fillId="0" borderId="19" xfId="0" applyBorder="1" applyAlignment="1">
      <alignment horizontal="center" vertical="center" wrapText="1"/>
    </xf>
    <xf numFmtId="44" fontId="1" fillId="4" borderId="2" xfId="1" applyFont="1" applyFill="1" applyBorder="1" applyAlignment="1" applyProtection="1">
      <alignment horizontal="center" vertical="center" wrapText="1"/>
      <protection locked="0"/>
    </xf>
    <xf numFmtId="9" fontId="11" fillId="4" borderId="23" xfId="3" applyFont="1" applyFill="1" applyBorder="1" applyAlignment="1" applyProtection="1">
      <alignment horizontal="center" vertical="center" wrapText="1"/>
      <protection locked="0"/>
    </xf>
    <xf numFmtId="168" fontId="0" fillId="0" borderId="0" xfId="0" applyNumberFormat="1" applyProtection="1">
      <protection locked="0"/>
    </xf>
    <xf numFmtId="42" fontId="0" fillId="0" borderId="0" xfId="0" applyNumberFormat="1"/>
    <xf numFmtId="165" fontId="27" fillId="0" borderId="45" xfId="1" applyNumberFormat="1" applyFont="1" applyBorder="1" applyAlignment="1" applyProtection="1">
      <alignment vertical="center" wrapText="1"/>
    </xf>
    <xf numFmtId="42" fontId="0" fillId="0" borderId="22" xfId="0" applyNumberFormat="1" applyBorder="1" applyAlignment="1">
      <alignment wrapText="1"/>
    </xf>
    <xf numFmtId="42" fontId="0" fillId="0" borderId="21" xfId="0" applyNumberFormat="1" applyBorder="1" applyAlignment="1">
      <alignment wrapText="1"/>
    </xf>
    <xf numFmtId="42" fontId="0" fillId="0" borderId="23" xfId="0" applyNumberFormat="1" applyBorder="1" applyAlignment="1">
      <alignment wrapText="1"/>
    </xf>
    <xf numFmtId="42" fontId="0" fillId="0" borderId="0" xfId="0" applyNumberFormat="1" applyProtection="1">
      <protection locked="0"/>
    </xf>
    <xf numFmtId="10" fontId="2" fillId="4" borderId="0" xfId="3" applyNumberFormat="1" applyFont="1" applyFill="1" applyAlignment="1" applyProtection="1">
      <alignment horizontal="center" vertical="center"/>
      <protection locked="0"/>
    </xf>
    <xf numFmtId="0" fontId="0" fillId="2" borderId="2" xfId="1" applyNumberFormat="1" applyFont="1" applyFill="1" applyBorder="1" applyAlignment="1" applyProtection="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0" fillId="2" borderId="30" xfId="0" applyFill="1" applyBorder="1" applyAlignment="1">
      <alignment horizontal="left" vertical="center" wrapText="1"/>
    </xf>
    <xf numFmtId="0" fontId="0" fillId="2" borderId="3" xfId="0" applyFill="1" applyBorder="1" applyAlignment="1">
      <alignment horizontal="left" vertical="center" wrapText="1"/>
    </xf>
    <xf numFmtId="0" fontId="0" fillId="2" borderId="31" xfId="0" applyFill="1" applyBorder="1" applyAlignment="1">
      <alignment horizontal="left" vertical="center" wrapText="1"/>
    </xf>
    <xf numFmtId="0" fontId="0" fillId="2" borderId="7" xfId="0" applyFill="1" applyBorder="1" applyAlignment="1">
      <alignment horizontal="left" vertical="center" wrapText="1"/>
    </xf>
    <xf numFmtId="0" fontId="0" fillId="2" borderId="1" xfId="0" applyFill="1" applyBorder="1" applyAlignment="1">
      <alignment horizontal="left" vertical="center" wrapText="1"/>
    </xf>
    <xf numFmtId="0" fontId="0" fillId="2" borderId="8" xfId="0" applyFill="1" applyBorder="1" applyAlignment="1">
      <alignment horizontal="left" vertical="center" wrapText="1"/>
    </xf>
    <xf numFmtId="0" fontId="0" fillId="2" borderId="32" xfId="0" applyFill="1" applyBorder="1" applyAlignment="1">
      <alignment horizontal="right" vertical="center"/>
    </xf>
    <xf numFmtId="0" fontId="0" fillId="2" borderId="0" xfId="0" applyFill="1" applyAlignment="1">
      <alignment horizontal="left" vertical="center" wrapText="1"/>
    </xf>
    <xf numFmtId="0" fontId="0" fillId="4" borderId="30" xfId="0" applyFill="1" applyBorder="1" applyAlignment="1">
      <alignment horizontal="left" vertical="center" wrapText="1"/>
    </xf>
    <xf numFmtId="0" fontId="0" fillId="4" borderId="3" xfId="0" applyFill="1" applyBorder="1" applyAlignment="1">
      <alignment horizontal="left" vertical="center"/>
    </xf>
    <xf numFmtId="0" fontId="0" fillId="4" borderId="31" xfId="0" applyFill="1" applyBorder="1" applyAlignment="1">
      <alignment horizontal="left" vertical="center"/>
    </xf>
    <xf numFmtId="0" fontId="0" fillId="4" borderId="18" xfId="0" applyFill="1" applyBorder="1" applyAlignment="1">
      <alignment horizontal="left" vertical="center"/>
    </xf>
    <xf numFmtId="0" fontId="0" fillId="4" borderId="0" xfId="0" applyFill="1" applyAlignment="1">
      <alignment horizontal="left" vertical="center"/>
    </xf>
    <xf numFmtId="0" fontId="0" fillId="4" borderId="29" xfId="0" applyFill="1" applyBorder="1" applyAlignment="1">
      <alignment horizontal="left" vertical="center"/>
    </xf>
    <xf numFmtId="0" fontId="0" fillId="4" borderId="7" xfId="0" applyFill="1" applyBorder="1" applyAlignment="1">
      <alignment horizontal="left" vertical="center"/>
    </xf>
    <xf numFmtId="0" fontId="0" fillId="4" borderId="1" xfId="0" applyFill="1" applyBorder="1" applyAlignment="1">
      <alignment horizontal="left" vertical="center"/>
    </xf>
    <xf numFmtId="0" fontId="0" fillId="4" borderId="8" xfId="0" applyFill="1" applyBorder="1" applyAlignment="1">
      <alignment horizontal="left" vertical="center"/>
    </xf>
    <xf numFmtId="0" fontId="18" fillId="2" borderId="0" xfId="4" applyFill="1" applyBorder="1" applyAlignment="1" applyProtection="1">
      <alignment horizontal="center"/>
    </xf>
    <xf numFmtId="165" fontId="27" fillId="3" borderId="22" xfId="1" applyNumberFormat="1" applyFont="1" applyFill="1" applyBorder="1" applyAlignment="1" applyProtection="1">
      <alignment horizontal="center" vertical="center" wrapText="1"/>
    </xf>
    <xf numFmtId="165" fontId="27" fillId="3" borderId="23" xfId="1" applyNumberFormat="1" applyFont="1" applyFill="1" applyBorder="1" applyAlignment="1" applyProtection="1">
      <alignment horizontal="center" vertical="center" wrapText="1"/>
    </xf>
    <xf numFmtId="0" fontId="2" fillId="10" borderId="22" xfId="0" applyFont="1" applyFill="1" applyBorder="1" applyAlignment="1">
      <alignment horizontal="center"/>
    </xf>
    <xf numFmtId="0" fontId="2" fillId="10" borderId="21" xfId="0" applyFont="1" applyFill="1" applyBorder="1" applyAlignment="1">
      <alignment horizontal="center"/>
    </xf>
    <xf numFmtId="0" fontId="2" fillId="10" borderId="23" xfId="0" applyFont="1" applyFill="1" applyBorder="1" applyAlignment="1">
      <alignment horizontal="center"/>
    </xf>
    <xf numFmtId="0" fontId="2" fillId="0" borderId="25" xfId="0" applyFont="1" applyBorder="1" applyAlignment="1">
      <alignment horizontal="left"/>
    </xf>
    <xf numFmtId="0" fontId="2" fillId="0" borderId="0" xfId="0" applyFont="1" applyAlignment="1">
      <alignment horizontal="left"/>
    </xf>
    <xf numFmtId="0" fontId="2" fillId="0" borderId="11" xfId="0" applyFont="1" applyBorder="1" applyAlignment="1">
      <alignment horizontal="left"/>
    </xf>
    <xf numFmtId="0" fontId="2" fillId="0" borderId="13" xfId="0" applyFont="1" applyBorder="1" applyAlignment="1">
      <alignment horizontal="left"/>
    </xf>
    <xf numFmtId="0" fontId="2" fillId="0" borderId="22" xfId="0" applyFont="1" applyBorder="1" applyAlignment="1">
      <alignment horizontal="left"/>
    </xf>
    <xf numFmtId="0" fontId="2" fillId="0" borderId="22" xfId="0" applyFont="1" applyBorder="1" applyAlignment="1">
      <alignment horizontal="center"/>
    </xf>
    <xf numFmtId="0" fontId="2" fillId="0" borderId="20" xfId="0" applyFont="1" applyBorder="1" applyAlignment="1">
      <alignment horizontal="center"/>
    </xf>
    <xf numFmtId="0" fontId="2" fillId="0" borderId="23" xfId="0" applyFont="1" applyBorder="1" applyAlignment="1">
      <alignment horizontal="center"/>
    </xf>
    <xf numFmtId="0" fontId="2" fillId="0" borderId="25" xfId="0" applyFont="1" applyBorder="1" applyAlignment="1">
      <alignment horizontal="center"/>
    </xf>
    <xf numFmtId="0" fontId="2" fillId="0" borderId="0" xfId="0" applyFont="1" applyAlignment="1">
      <alignment horizontal="center"/>
    </xf>
    <xf numFmtId="0" fontId="2" fillId="0" borderId="13" xfId="0" applyFont="1" applyBorder="1" applyAlignment="1">
      <alignment horizontal="center"/>
    </xf>
    <xf numFmtId="0" fontId="2" fillId="0" borderId="11" xfId="0" applyFont="1" applyBorder="1" applyAlignment="1">
      <alignment horizontal="center"/>
    </xf>
    <xf numFmtId="0" fontId="2" fillId="0" borderId="20" xfId="0" applyFont="1" applyBorder="1" applyAlignment="1">
      <alignment horizontal="left"/>
    </xf>
    <xf numFmtId="0" fontId="2" fillId="0" borderId="26" xfId="0" applyFont="1" applyBorder="1" applyAlignment="1">
      <alignment horizontal="left"/>
    </xf>
    <xf numFmtId="164" fontId="27" fillId="0" borderId="0" xfId="1" applyNumberFormat="1" applyFont="1" applyBorder="1" applyAlignment="1" applyProtection="1">
      <alignment horizontal="left" vertical="center" wrapText="1"/>
      <protection locked="0"/>
    </xf>
    <xf numFmtId="164" fontId="27" fillId="0" borderId="14" xfId="1" applyNumberFormat="1" applyFont="1" applyBorder="1" applyAlignment="1" applyProtection="1">
      <alignment horizontal="left" vertical="center" wrapText="1"/>
      <protection locked="0"/>
    </xf>
    <xf numFmtId="42" fontId="27" fillId="0" borderId="0" xfId="1" applyNumberFormat="1" applyFont="1" applyBorder="1" applyAlignment="1" applyProtection="1">
      <alignment horizontal="left" vertical="center" wrapText="1"/>
      <protection locked="0"/>
    </xf>
    <xf numFmtId="1" fontId="28" fillId="0" borderId="0" xfId="1" applyNumberFormat="1" applyFont="1" applyBorder="1" applyAlignment="1" applyProtection="1">
      <alignment horizontal="left" vertical="center" wrapText="1"/>
    </xf>
    <xf numFmtId="42" fontId="28" fillId="2" borderId="52" xfId="1" applyNumberFormat="1" applyFont="1" applyFill="1" applyBorder="1" applyAlignment="1" applyProtection="1">
      <alignment horizontal="left" vertical="center" wrapText="1"/>
    </xf>
    <xf numFmtId="42" fontId="28" fillId="2" borderId="6" xfId="1" applyNumberFormat="1" applyFont="1" applyFill="1" applyBorder="1" applyAlignment="1" applyProtection="1">
      <alignment horizontal="left" vertical="center" wrapText="1"/>
    </xf>
    <xf numFmtId="42" fontId="27" fillId="2" borderId="53" xfId="1" applyNumberFormat="1" applyFont="1" applyFill="1" applyBorder="1" applyAlignment="1" applyProtection="1">
      <alignment horizontal="left" vertical="center" wrapText="1"/>
    </xf>
    <xf numFmtId="42" fontId="27" fillId="2" borderId="54" xfId="1" applyNumberFormat="1" applyFont="1" applyFill="1" applyBorder="1" applyAlignment="1" applyProtection="1">
      <alignment horizontal="left" vertical="center" wrapText="1"/>
    </xf>
    <xf numFmtId="42" fontId="27" fillId="3" borderId="51" xfId="1" applyNumberFormat="1" applyFont="1" applyFill="1" applyBorder="1" applyAlignment="1" applyProtection="1">
      <alignment horizontal="left" vertical="center" wrapText="1"/>
    </xf>
    <xf numFmtId="42" fontId="27" fillId="3" borderId="55" xfId="1" applyNumberFormat="1" applyFont="1" applyFill="1" applyBorder="1" applyAlignment="1" applyProtection="1">
      <alignment horizontal="left" vertical="center" wrapText="1"/>
    </xf>
    <xf numFmtId="42" fontId="27" fillId="2" borderId="61" xfId="1" applyNumberFormat="1" applyFont="1" applyFill="1" applyBorder="1" applyAlignment="1" applyProtection="1">
      <alignment horizontal="left" vertical="center" wrapText="1"/>
    </xf>
    <xf numFmtId="42" fontId="27" fillId="2" borderId="31" xfId="1" applyNumberFormat="1" applyFont="1" applyFill="1" applyBorder="1" applyAlignment="1" applyProtection="1">
      <alignment horizontal="left" vertical="center" wrapText="1"/>
    </xf>
    <xf numFmtId="42" fontId="27" fillId="2" borderId="51" xfId="1" applyNumberFormat="1" applyFont="1" applyFill="1" applyBorder="1" applyAlignment="1" applyProtection="1">
      <alignment horizontal="left" vertical="center" wrapText="1"/>
    </xf>
    <xf numFmtId="42" fontId="27" fillId="2" borderId="55" xfId="1" applyNumberFormat="1" applyFont="1" applyFill="1" applyBorder="1" applyAlignment="1" applyProtection="1">
      <alignment horizontal="left" vertical="center" wrapText="1"/>
    </xf>
    <xf numFmtId="42" fontId="27" fillId="0" borderId="53" xfId="1" applyNumberFormat="1" applyFont="1" applyBorder="1" applyAlignment="1" applyProtection="1">
      <alignment horizontal="left" vertical="center" wrapText="1"/>
    </xf>
    <xf numFmtId="42" fontId="27" fillId="0" borderId="54" xfId="1" applyNumberFormat="1" applyFont="1" applyBorder="1" applyAlignment="1" applyProtection="1">
      <alignment horizontal="left" vertical="center" wrapText="1"/>
    </xf>
    <xf numFmtId="42" fontId="27" fillId="3" borderId="57" xfId="1" applyNumberFormat="1" applyFont="1" applyFill="1" applyBorder="1" applyAlignment="1" applyProtection="1">
      <alignment horizontal="left" vertical="center" wrapText="1"/>
    </xf>
    <xf numFmtId="42" fontId="27" fillId="3" borderId="22" xfId="1" applyNumberFormat="1" applyFont="1" applyFill="1" applyBorder="1" applyAlignment="1" applyProtection="1">
      <alignment horizontal="left" vertical="center" wrapText="1"/>
    </xf>
    <xf numFmtId="42" fontId="27" fillId="3" borderId="62" xfId="1" applyNumberFormat="1" applyFont="1" applyFill="1" applyBorder="1" applyAlignment="1" applyProtection="1">
      <alignment horizontal="left" vertical="center" wrapText="1"/>
    </xf>
    <xf numFmtId="42" fontId="28" fillId="2" borderId="4" xfId="1" applyNumberFormat="1" applyFont="1" applyFill="1" applyBorder="1" applyAlignment="1" applyProtection="1">
      <alignment horizontal="left" vertical="center" wrapText="1"/>
    </xf>
    <xf numFmtId="42" fontId="27" fillId="2" borderId="58" xfId="1" applyNumberFormat="1" applyFont="1" applyFill="1" applyBorder="1" applyAlignment="1" applyProtection="1">
      <alignment horizontal="left" vertical="center" wrapText="1"/>
    </xf>
    <xf numFmtId="42" fontId="27" fillId="3" borderId="40" xfId="1" applyNumberFormat="1" applyFont="1" applyFill="1" applyBorder="1" applyAlignment="1" applyProtection="1">
      <alignment horizontal="left" vertical="center" wrapText="1"/>
    </xf>
    <xf numFmtId="42" fontId="28" fillId="0" borderId="2" xfId="1" applyNumberFormat="1" applyFont="1" applyFill="1" applyBorder="1" applyAlignment="1" applyProtection="1">
      <alignment horizontal="left" vertical="center" wrapText="1"/>
    </xf>
    <xf numFmtId="42" fontId="27" fillId="0" borderId="44" xfId="1" applyNumberFormat="1" applyFont="1" applyBorder="1" applyAlignment="1" applyProtection="1">
      <alignment horizontal="left" vertical="center" wrapText="1"/>
    </xf>
    <xf numFmtId="42" fontId="27" fillId="0" borderId="63" xfId="1" applyNumberFormat="1" applyFont="1" applyBorder="1" applyAlignment="1" applyProtection="1">
      <alignment horizontal="left" vertical="center" wrapText="1"/>
    </xf>
    <xf numFmtId="42" fontId="27" fillId="0" borderId="62" xfId="1" applyNumberFormat="1" applyFont="1" applyBorder="1" applyAlignment="1" applyProtection="1">
      <alignment horizontal="left" vertical="center" wrapText="1"/>
    </xf>
    <xf numFmtId="0" fontId="29" fillId="0" borderId="2" xfId="0" applyFont="1" applyBorder="1" applyAlignment="1">
      <alignment horizontal="left" vertical="center" wrapText="1"/>
    </xf>
    <xf numFmtId="42" fontId="27" fillId="3" borderId="2" xfId="1" applyNumberFormat="1" applyFont="1" applyFill="1" applyBorder="1" applyAlignment="1" applyProtection="1">
      <alignment horizontal="left" vertical="center" wrapText="1"/>
    </xf>
    <xf numFmtId="42" fontId="27" fillId="0" borderId="30" xfId="1" applyNumberFormat="1" applyFont="1" applyBorder="1" applyAlignment="1" applyProtection="1">
      <alignment horizontal="left" vertical="center" wrapText="1"/>
    </xf>
    <xf numFmtId="42" fontId="27" fillId="0" borderId="31" xfId="1" applyNumberFormat="1" applyFont="1" applyBorder="1" applyAlignment="1" applyProtection="1">
      <alignment horizontal="left" vertical="center" wrapText="1"/>
    </xf>
    <xf numFmtId="42" fontId="27" fillId="2" borderId="30" xfId="1" applyNumberFormat="1" applyFont="1" applyFill="1" applyBorder="1" applyAlignment="1" applyProtection="1">
      <alignment horizontal="left" vertical="center" wrapText="1"/>
    </xf>
    <xf numFmtId="42" fontId="28" fillId="0" borderId="4" xfId="1" applyNumberFormat="1" applyFont="1" applyBorder="1" applyAlignment="1" applyProtection="1">
      <alignment horizontal="left" vertical="center" wrapText="1"/>
    </xf>
    <xf numFmtId="42" fontId="28" fillId="0" borderId="6" xfId="1" applyNumberFormat="1" applyFont="1" applyBorder="1" applyAlignment="1" applyProtection="1">
      <alignment horizontal="left" vertical="center" wrapText="1"/>
    </xf>
    <xf numFmtId="42" fontId="28" fillId="0" borderId="4" xfId="1" applyNumberFormat="1" applyFont="1" applyFill="1" applyBorder="1" applyAlignment="1" applyProtection="1">
      <alignment horizontal="left" vertical="center" wrapText="1"/>
    </xf>
    <xf numFmtId="42" fontId="28" fillId="0" borderId="6" xfId="1" applyNumberFormat="1" applyFont="1" applyFill="1" applyBorder="1" applyAlignment="1" applyProtection="1">
      <alignment horizontal="left" vertical="center" wrapText="1"/>
    </xf>
    <xf numFmtId="42" fontId="27" fillId="0" borderId="58" xfId="1" applyNumberFormat="1" applyFont="1" applyBorder="1" applyAlignment="1" applyProtection="1">
      <alignment horizontal="left" vertical="center" wrapText="1"/>
    </xf>
    <xf numFmtId="0" fontId="30" fillId="0" borderId="12" xfId="0" applyFont="1" applyBorder="1" applyAlignment="1">
      <alignment horizontal="center" vertical="center"/>
    </xf>
    <xf numFmtId="0" fontId="30" fillId="0" borderId="9"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3" xfId="0" applyFont="1" applyBorder="1" applyAlignment="1">
      <alignment horizontal="center" vertical="center"/>
    </xf>
    <xf numFmtId="0" fontId="2" fillId="0" borderId="35" xfId="0" applyFont="1" applyBorder="1" applyAlignment="1">
      <alignment horizontal="center" vertical="center"/>
    </xf>
    <xf numFmtId="42" fontId="9" fillId="7" borderId="22" xfId="1" applyNumberFormat="1" applyFont="1" applyFill="1" applyBorder="1" applyAlignment="1" applyProtection="1">
      <alignment horizontal="center" vertical="center" wrapText="1"/>
    </xf>
    <xf numFmtId="42" fontId="9" fillId="7" borderId="21" xfId="1" applyNumberFormat="1" applyFont="1" applyFill="1" applyBorder="1" applyAlignment="1" applyProtection="1">
      <alignment horizontal="center" vertical="center" wrapText="1"/>
    </xf>
    <xf numFmtId="42" fontId="9" fillId="7" borderId="23" xfId="1" applyNumberFormat="1" applyFont="1" applyFill="1" applyBorder="1" applyAlignment="1" applyProtection="1">
      <alignment horizontal="center" vertical="center" wrapText="1"/>
    </xf>
    <xf numFmtId="42" fontId="9" fillId="7" borderId="25" xfId="1" applyNumberFormat="1" applyFont="1" applyFill="1" applyBorder="1" applyAlignment="1" applyProtection="1">
      <alignment horizontal="center" vertical="center" wrapText="1"/>
    </xf>
    <xf numFmtId="42" fontId="9" fillId="7" borderId="20" xfId="1" applyNumberFormat="1" applyFont="1" applyFill="1" applyBorder="1" applyAlignment="1" applyProtection="1">
      <alignment horizontal="center" vertical="center" wrapText="1"/>
    </xf>
    <xf numFmtId="42" fontId="9" fillId="7" borderId="26" xfId="1" applyNumberFormat="1" applyFont="1" applyFill="1" applyBorder="1" applyAlignment="1" applyProtection="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42" fontId="2" fillId="3" borderId="4" xfId="1" applyNumberFormat="1" applyFont="1" applyFill="1" applyBorder="1" applyAlignment="1" applyProtection="1">
      <alignment horizontal="center" vertical="center" wrapText="1"/>
    </xf>
    <xf numFmtId="42" fontId="2" fillId="3" borderId="6" xfId="1" applyNumberFormat="1" applyFont="1" applyFill="1" applyBorder="1" applyAlignment="1" applyProtection="1">
      <alignment horizontal="center" vertical="center" wrapText="1"/>
    </xf>
    <xf numFmtId="42" fontId="2" fillId="3" borderId="2" xfId="1" applyNumberFormat="1" applyFont="1" applyFill="1" applyBorder="1" applyAlignment="1" applyProtection="1">
      <alignment horizontal="center" vertical="center" wrapText="1"/>
    </xf>
    <xf numFmtId="42" fontId="18" fillId="3" borderId="2" xfId="4" applyNumberFormat="1" applyFill="1" applyBorder="1" applyAlignment="1" applyProtection="1">
      <alignment horizontal="center" vertical="center" wrapText="1"/>
    </xf>
    <xf numFmtId="42" fontId="10" fillId="7" borderId="25" xfId="1" applyNumberFormat="1" applyFont="1" applyFill="1" applyBorder="1" applyAlignment="1" applyProtection="1">
      <alignment horizontal="center" vertical="center" wrapText="1"/>
    </xf>
    <xf numFmtId="42" fontId="10" fillId="7" borderId="20" xfId="1" applyNumberFormat="1" applyFont="1" applyFill="1" applyBorder="1" applyAlignment="1" applyProtection="1">
      <alignment horizontal="center" vertical="center" wrapText="1"/>
    </xf>
    <xf numFmtId="42" fontId="10" fillId="7" borderId="26" xfId="1" applyNumberFormat="1" applyFont="1" applyFill="1" applyBorder="1" applyAlignment="1" applyProtection="1">
      <alignment horizontal="center" vertical="center" wrapText="1"/>
    </xf>
    <xf numFmtId="42" fontId="18" fillId="3" borderId="12" xfId="4" applyNumberFormat="1" applyFill="1" applyBorder="1" applyAlignment="1" applyProtection="1">
      <alignment horizontal="center" vertical="center" wrapText="1"/>
    </xf>
    <xf numFmtId="42" fontId="18" fillId="3" borderId="9" xfId="4" applyNumberFormat="1" applyFill="1" applyBorder="1" applyAlignment="1" applyProtection="1">
      <alignment horizontal="center" vertical="center" wrapText="1"/>
    </xf>
    <xf numFmtId="0" fontId="2" fillId="0" borderId="0" xfId="0" applyFont="1" applyAlignment="1">
      <alignment horizontal="center" vertical="center"/>
    </xf>
    <xf numFmtId="0" fontId="0" fillId="0" borderId="25" xfId="0" applyBorder="1" applyAlignment="1">
      <alignment horizontal="center" vertical="center" wrapText="1"/>
    </xf>
    <xf numFmtId="0" fontId="0" fillId="0" borderId="20" xfId="0" applyBorder="1" applyAlignment="1">
      <alignment horizontal="center" vertical="center" wrapText="1"/>
    </xf>
    <xf numFmtId="0" fontId="0" fillId="0" borderId="26"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left" vertical="center" wrapText="1"/>
    </xf>
    <xf numFmtId="0" fontId="0" fillId="0" borderId="20" xfId="0" applyBorder="1" applyAlignment="1">
      <alignment horizontal="left" vertical="center" wrapText="1"/>
    </xf>
    <xf numFmtId="0" fontId="0" fillId="0" borderId="26"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24" xfId="0" applyBorder="1" applyAlignment="1">
      <alignment horizontal="left" vertical="center" wrapText="1"/>
    </xf>
    <xf numFmtId="0" fontId="15" fillId="0" borderId="22" xfId="0" applyFont="1" applyBorder="1" applyAlignment="1">
      <alignment horizontal="center"/>
    </xf>
    <xf numFmtId="0" fontId="15" fillId="0" borderId="21" xfId="0" applyFont="1" applyBorder="1" applyAlignment="1">
      <alignment horizont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23" xfId="0" applyFont="1" applyBorder="1" applyAlignment="1">
      <alignment horizontal="center" vertical="center"/>
    </xf>
    <xf numFmtId="0" fontId="2" fillId="8" borderId="4" xfId="0" applyFont="1" applyFill="1" applyBorder="1" applyAlignment="1">
      <alignment horizontal="center" vertical="center"/>
    </xf>
    <xf numFmtId="0" fontId="2" fillId="8" borderId="5" xfId="0" applyFont="1" applyFill="1" applyBorder="1" applyAlignment="1">
      <alignment horizontal="center" vertical="center"/>
    </xf>
    <xf numFmtId="0" fontId="2" fillId="8" borderId="6" xfId="0" applyFont="1" applyFill="1" applyBorder="1" applyAlignment="1">
      <alignment horizontal="center" vertical="center"/>
    </xf>
    <xf numFmtId="0" fontId="18" fillId="0" borderId="0" xfId="4" applyBorder="1" applyAlignment="1" applyProtection="1">
      <alignment horizontal="left" vertical="center"/>
    </xf>
    <xf numFmtId="0" fontId="18" fillId="0" borderId="11" xfId="4" applyBorder="1" applyAlignment="1" applyProtection="1">
      <alignment horizontal="left" vertical="center"/>
    </xf>
    <xf numFmtId="0" fontId="18" fillId="0" borderId="14" xfId="4" applyBorder="1" applyAlignment="1" applyProtection="1">
      <alignment horizontal="left" vertical="center"/>
    </xf>
    <xf numFmtId="0" fontId="18" fillId="0" borderId="24" xfId="4" applyBorder="1" applyAlignment="1" applyProtection="1">
      <alignment horizontal="left" vertical="center"/>
    </xf>
    <xf numFmtId="0" fontId="0" fillId="0" borderId="33" xfId="0" applyBorder="1" applyAlignment="1">
      <alignment horizontal="center" vertical="center"/>
    </xf>
    <xf numFmtId="0" fontId="0" fillId="0" borderId="35" xfId="0" applyBorder="1" applyAlignment="1">
      <alignment horizontal="center" vertical="center"/>
    </xf>
    <xf numFmtId="0" fontId="18" fillId="0" borderId="22" xfId="4" applyBorder="1" applyAlignment="1" applyProtection="1">
      <alignment horizontal="left" vertical="center" wrapText="1"/>
    </xf>
    <xf numFmtId="0" fontId="18" fillId="0" borderId="21" xfId="4" applyBorder="1" applyAlignment="1" applyProtection="1">
      <alignment horizontal="left" vertical="center" wrapText="1"/>
    </xf>
    <xf numFmtId="0" fontId="18" fillId="0" borderId="23" xfId="4" applyBorder="1" applyAlignment="1" applyProtection="1">
      <alignment horizontal="left" vertical="center" wrapText="1"/>
    </xf>
    <xf numFmtId="0" fontId="2" fillId="8" borderId="4" xfId="0" applyFont="1" applyFill="1" applyBorder="1" applyAlignment="1">
      <alignment horizontal="left" vertical="center"/>
    </xf>
    <xf numFmtId="0" fontId="2" fillId="8" borderId="5" xfId="0" applyFont="1" applyFill="1" applyBorder="1" applyAlignment="1">
      <alignment horizontal="left" vertical="center"/>
    </xf>
    <xf numFmtId="0" fontId="2" fillId="8" borderId="6" xfId="0" applyFont="1" applyFill="1" applyBorder="1" applyAlignment="1">
      <alignment horizontal="left" vertical="center"/>
    </xf>
    <xf numFmtId="0" fontId="2" fillId="8" borderId="4" xfId="0" applyFont="1" applyFill="1" applyBorder="1" applyAlignment="1">
      <alignment horizontal="right" vertical="center" wrapText="1"/>
    </xf>
    <xf numFmtId="0" fontId="2" fillId="8" borderId="5" xfId="0" applyFont="1" applyFill="1" applyBorder="1" applyAlignment="1">
      <alignment horizontal="right" vertical="center"/>
    </xf>
    <xf numFmtId="0" fontId="2" fillId="8" borderId="12" xfId="0" applyFont="1" applyFill="1" applyBorder="1" applyAlignment="1">
      <alignment horizontal="center" vertical="center" wrapText="1"/>
    </xf>
    <xf numFmtId="0" fontId="2" fillId="8" borderId="9" xfId="0" applyFont="1" applyFill="1" applyBorder="1" applyAlignment="1">
      <alignment horizontal="center" vertical="center" wrapText="1"/>
    </xf>
    <xf numFmtId="44" fontId="0" fillId="4" borderId="4" xfId="1" applyFont="1" applyFill="1" applyBorder="1" applyAlignment="1" applyProtection="1">
      <alignment horizontal="center" vertical="center" wrapText="1"/>
      <protection locked="0"/>
    </xf>
    <xf numFmtId="44" fontId="0" fillId="4" borderId="5" xfId="1" applyFont="1" applyFill="1" applyBorder="1" applyAlignment="1" applyProtection="1">
      <alignment horizontal="center" vertical="center" wrapText="1"/>
      <protection locked="0"/>
    </xf>
    <xf numFmtId="44" fontId="0" fillId="4" borderId="6" xfId="1" applyFont="1" applyFill="1" applyBorder="1" applyAlignment="1" applyProtection="1">
      <alignment horizontal="center" vertical="center" wrapText="1"/>
      <protection locked="0"/>
    </xf>
    <xf numFmtId="0" fontId="2" fillId="8" borderId="4"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9" fillId="8" borderId="4" xfId="0" applyFont="1" applyFill="1" applyBorder="1" applyAlignment="1">
      <alignment horizontal="left" vertical="center"/>
    </xf>
    <xf numFmtId="0" fontId="9" fillId="8" borderId="5" xfId="0" applyFont="1" applyFill="1" applyBorder="1" applyAlignment="1">
      <alignment horizontal="left" vertical="center"/>
    </xf>
    <xf numFmtId="0" fontId="9" fillId="8" borderId="6" xfId="0" applyFont="1" applyFill="1" applyBorder="1" applyAlignment="1">
      <alignment horizontal="left" vertical="center"/>
    </xf>
    <xf numFmtId="0" fontId="10" fillId="8" borderId="4" xfId="0" applyFont="1" applyFill="1" applyBorder="1" applyAlignment="1">
      <alignment horizontal="left" vertical="center"/>
    </xf>
    <xf numFmtId="0" fontId="10" fillId="8" borderId="5" xfId="0" applyFont="1" applyFill="1" applyBorder="1" applyAlignment="1">
      <alignment horizontal="left" vertical="center"/>
    </xf>
    <xf numFmtId="0" fontId="10" fillId="8" borderId="6" xfId="0" applyFont="1" applyFill="1" applyBorder="1" applyAlignment="1">
      <alignment horizontal="left" vertical="center"/>
    </xf>
    <xf numFmtId="0" fontId="0" fillId="4" borderId="4" xfId="1" applyNumberFormat="1" applyFont="1" applyFill="1" applyBorder="1" applyAlignment="1" applyProtection="1">
      <alignment horizontal="center" vertical="center" wrapText="1"/>
      <protection locked="0"/>
    </xf>
    <xf numFmtId="0" fontId="0" fillId="4" borderId="6" xfId="1" applyNumberFormat="1" applyFont="1" applyFill="1" applyBorder="1" applyAlignment="1" applyProtection="1">
      <alignment horizontal="center" vertical="center" wrapText="1"/>
      <protection locked="0"/>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15" fillId="0" borderId="22" xfId="0" applyFont="1" applyBorder="1" applyAlignment="1">
      <alignment horizontal="left" vertical="center"/>
    </xf>
    <xf numFmtId="0" fontId="15" fillId="0" borderId="21" xfId="0" applyFont="1" applyBorder="1" applyAlignment="1">
      <alignment horizontal="left" vertical="center"/>
    </xf>
    <xf numFmtId="0" fontId="15" fillId="0" borderId="23" xfId="0" applyFont="1" applyBorder="1" applyAlignment="1">
      <alignment horizontal="left" vertical="center"/>
    </xf>
    <xf numFmtId="0" fontId="18" fillId="0" borderId="22" xfId="4" applyBorder="1" applyAlignment="1" applyProtection="1">
      <alignment horizontal="center" vertical="center" wrapText="1"/>
    </xf>
    <xf numFmtId="0" fontId="18" fillId="0" borderId="21" xfId="4" applyBorder="1" applyAlignment="1" applyProtection="1">
      <alignment horizontal="center" vertical="center" wrapText="1"/>
    </xf>
    <xf numFmtId="0" fontId="18" fillId="0" borderId="23" xfId="4" applyBorder="1" applyAlignment="1" applyProtection="1">
      <alignment horizontal="center" vertical="center" wrapText="1"/>
    </xf>
    <xf numFmtId="42" fontId="10" fillId="4" borderId="21" xfId="1" applyNumberFormat="1" applyFont="1" applyFill="1" applyBorder="1" applyAlignment="1">
      <alignment horizontal="center" vertical="center" wrapText="1"/>
    </xf>
    <xf numFmtId="42" fontId="10" fillId="4" borderId="23" xfId="1" applyNumberFormat="1" applyFont="1" applyFill="1" applyBorder="1" applyAlignment="1">
      <alignment horizontal="center" vertical="center" wrapText="1"/>
    </xf>
    <xf numFmtId="42" fontId="10" fillId="9" borderId="22" xfId="1" applyNumberFormat="1" applyFont="1" applyFill="1" applyBorder="1" applyAlignment="1">
      <alignment horizontal="right" vertical="center" wrapText="1"/>
    </xf>
    <xf numFmtId="42" fontId="10" fillId="9" borderId="21" xfId="1" applyNumberFormat="1" applyFont="1" applyFill="1" applyBorder="1" applyAlignment="1">
      <alignment horizontal="right" vertical="center" wrapText="1"/>
    </xf>
    <xf numFmtId="42" fontId="10" fillId="7" borderId="20" xfId="1" applyNumberFormat="1" applyFont="1" applyFill="1" applyBorder="1" applyAlignment="1">
      <alignment horizontal="left" vertical="center" wrapText="1"/>
    </xf>
    <xf numFmtId="42" fontId="10" fillId="7" borderId="22" xfId="1" applyNumberFormat="1" applyFont="1" applyFill="1" applyBorder="1" applyAlignment="1">
      <alignment horizontal="center" vertical="center" wrapText="1"/>
    </xf>
    <xf numFmtId="42" fontId="10" fillId="7" borderId="21" xfId="1" applyNumberFormat="1" applyFont="1" applyFill="1" applyBorder="1" applyAlignment="1">
      <alignment horizontal="center" vertical="center" wrapText="1"/>
    </xf>
    <xf numFmtId="42" fontId="10" fillId="4" borderId="22" xfId="1" applyNumberFormat="1" applyFont="1" applyFill="1" applyBorder="1" applyAlignment="1">
      <alignment horizontal="center" vertical="center" wrapText="1"/>
    </xf>
    <xf numFmtId="42" fontId="2" fillId="0" borderId="27" xfId="1" applyNumberFormat="1" applyFont="1" applyBorder="1" applyAlignment="1">
      <alignment horizontal="center" vertical="center" wrapText="1"/>
    </xf>
    <xf numFmtId="42" fontId="2" fillId="0" borderId="0" xfId="1" applyNumberFormat="1" applyFont="1" applyAlignment="1">
      <alignment horizontal="center" vertical="center" wrapText="1"/>
    </xf>
    <xf numFmtId="42" fontId="10" fillId="7" borderId="0" xfId="1" applyNumberFormat="1" applyFont="1" applyFill="1" applyBorder="1" applyAlignment="1">
      <alignment horizontal="left" vertical="center" wrapText="1"/>
    </xf>
    <xf numFmtId="42" fontId="2" fillId="7" borderId="20" xfId="1" applyNumberFormat="1" applyFont="1" applyFill="1" applyBorder="1" applyAlignment="1">
      <alignment horizontal="center" vertical="center" wrapText="1"/>
    </xf>
    <xf numFmtId="42" fontId="2" fillId="7" borderId="0" xfId="1" applyNumberFormat="1" applyFont="1" applyFill="1" applyBorder="1" applyAlignment="1">
      <alignment horizontal="center" vertical="center" wrapText="1"/>
    </xf>
    <xf numFmtId="42" fontId="9" fillId="4" borderId="22" xfId="1" applyNumberFormat="1" applyFont="1" applyFill="1" applyBorder="1" applyAlignment="1">
      <alignment horizontal="right" vertical="center" wrapText="1"/>
    </xf>
    <xf numFmtId="42" fontId="9" fillId="4" borderId="21" xfId="1" applyNumberFormat="1" applyFont="1" applyFill="1" applyBorder="1" applyAlignment="1">
      <alignment horizontal="right" vertical="center" wrapText="1"/>
    </xf>
  </cellXfs>
  <cellStyles count="5">
    <cellStyle name="Currency" xfId="1" builtinId="4"/>
    <cellStyle name="Hyperlink" xfId="4" builtinId="8"/>
    <cellStyle name="Normal" xfId="0" builtinId="0"/>
    <cellStyle name="Normal 2" xfId="2" xr:uid="{00000000-0005-0000-0000-000002000000}"/>
    <cellStyle name="Percent" xfId="3" builtinId="5"/>
  </cellStyles>
  <dxfs count="17">
    <dxf>
      <font>
        <color rgb="FF9C0006"/>
      </font>
      <fill>
        <patternFill>
          <bgColor rgb="FFFFC7CE"/>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strike val="0"/>
        <outline val="0"/>
        <shadow val="0"/>
        <u val="none"/>
        <vertAlign val="baseline"/>
        <sz val="12"/>
        <color theme="1"/>
        <name val="Calibri"/>
        <family val="2"/>
        <scheme val="minor"/>
      </font>
      <alignment horizontal="center" vertical="center" textRotation="0" wrapText="0" indent="0" justifyLastLine="0" shrinkToFit="0" readingOrder="0"/>
    </dxf>
    <dxf>
      <font>
        <b/>
        <strike val="0"/>
        <outline val="0"/>
        <shadow val="0"/>
        <u val="none"/>
        <vertAlign val="baseline"/>
        <sz val="12"/>
        <color theme="1"/>
        <name val="Calibri"/>
        <family val="2"/>
        <scheme val="minor"/>
      </font>
      <alignment horizontal="center" vertical="center" textRotation="0" wrapText="0" indent="0" justifyLastLine="0" shrinkToFit="0" readingOrder="0"/>
    </dxf>
    <dxf>
      <font>
        <b/>
        <strike val="0"/>
        <outline val="0"/>
        <shadow val="0"/>
        <u val="none"/>
        <vertAlign val="baseline"/>
        <sz val="12"/>
        <color theme="1"/>
        <name val="Calibri"/>
        <family val="2"/>
        <scheme val="minor"/>
      </font>
      <alignment horizontal="center" vertical="center" textRotation="0" wrapText="0" indent="0" justifyLastLine="0" shrinkToFit="0" readingOrder="0"/>
    </dxf>
    <dxf>
      <font>
        <b/>
        <strike val="0"/>
        <outline val="0"/>
        <shadow val="0"/>
        <u val="none"/>
        <vertAlign val="baseline"/>
        <sz val="12"/>
        <color theme="1"/>
        <name val="Calibri"/>
        <family val="2"/>
        <scheme val="minor"/>
      </font>
      <alignment horizontal="center" vertical="center" textRotation="0" wrapText="0" indent="0" justifyLastLine="0" shrinkToFit="0" readingOrder="0"/>
    </dxf>
    <dxf>
      <font>
        <b/>
        <strike val="0"/>
        <outline val="0"/>
        <shadow val="0"/>
        <u val="none"/>
        <vertAlign val="baseline"/>
        <sz val="12"/>
        <family val="2"/>
      </font>
      <alignment horizontal="center" vertical="center" textRotation="0" indent="0" justifyLastLine="0" shrinkToFit="0" readingOrder="0"/>
    </dxf>
    <dxf>
      <font>
        <b/>
        <strike val="0"/>
        <outline val="0"/>
        <shadow val="0"/>
        <u val="none"/>
        <vertAlign val="baseline"/>
        <sz val="12"/>
        <family val="2"/>
      </font>
      <alignment horizontal="center" vertical="center" textRotation="0" indent="0" justifyLastLine="0" shrinkToFit="0" readingOrder="0"/>
    </dxf>
    <dxf>
      <font>
        <b/>
        <strike val="0"/>
        <outline val="0"/>
        <shadow val="0"/>
        <u val="none"/>
        <vertAlign val="baseline"/>
        <sz val="12"/>
      </font>
      <alignment horizontal="center" vertical="center" textRotation="0" indent="0" justifyLastLine="0" shrinkToFit="0" readingOrder="0"/>
    </dxf>
    <dxf>
      <font>
        <b/>
        <strike val="0"/>
        <outline val="0"/>
        <shadow val="0"/>
        <u val="none"/>
        <vertAlign val="baseline"/>
        <sz val="12"/>
        <family val="2"/>
      </font>
      <alignment horizontal="center" vertical="center" textRotation="0" indent="0" justifyLastLine="0" shrinkToFit="0" readingOrder="0"/>
    </dxf>
    <dxf>
      <font>
        <b/>
        <strike val="0"/>
        <outline val="0"/>
        <shadow val="0"/>
        <u val="none"/>
        <vertAlign val="baseline"/>
        <sz val="12"/>
        <color auto="1"/>
        <name val="Arial"/>
        <family val="2"/>
        <scheme val="none"/>
      </font>
      <alignment horizontal="center" vertical="center" textRotation="0" indent="0" justifyLastLine="0" shrinkToFit="0" readingOrder="0"/>
    </dxf>
    <dxf>
      <fill>
        <patternFill>
          <bgColor theme="0" tint="-4.9989318521683403E-2"/>
        </patternFill>
      </fill>
    </dxf>
  </dxfs>
  <tableStyles count="0" defaultTableStyle="TableStyleMedium2" defaultPivotStyle="PivotStyleLight16"/>
  <colors>
    <mruColors>
      <color rgb="FFFEEFD6"/>
      <color rgb="FF33CCCC"/>
      <color rgb="FF009999"/>
      <color rgb="FF33CCFF"/>
      <color rgb="FFFFF7EB"/>
      <color rgb="FFC7FB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0</xdr:rowOff>
    </xdr:from>
    <xdr:to>
      <xdr:col>1</xdr:col>
      <xdr:colOff>352697</xdr:colOff>
      <xdr:row>2</xdr:row>
      <xdr:rowOff>95250</xdr:rowOff>
    </xdr:to>
    <xdr:pic>
      <xdr:nvPicPr>
        <xdr:cNvPr id="2" name="Picture 1">
          <a:extLst>
            <a:ext uri="{FF2B5EF4-FFF2-40B4-BE49-F238E27FC236}">
              <a16:creationId xmlns:a16="http://schemas.microsoft.com/office/drawing/2014/main" id="{C32D87FD-ED90-4B0F-8471-4BA4C7496F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 y="0"/>
          <a:ext cx="1575435"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1600200</xdr:colOff>
      <xdr:row>2</xdr:row>
      <xdr:rowOff>95250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00200" cy="4800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3FFD2E-098A-4E47-907F-E6E9621969E4}" name="Table1" displayName="Table1" ref="D1:F5" totalsRowShown="0" headerRowDxfId="15" dataDxfId="14" headerRowCellStyle="Normal 2" dataCellStyle="Normal 2">
  <autoFilter ref="D1:F5" xr:uid="{153FFD2E-098A-4E47-907F-E6E9621969E4}"/>
  <tableColumns count="3">
    <tableColumn id="1" xr3:uid="{AABA0574-0E97-406A-B829-0129916B9A0C}" name="Fringe Options" dataDxfId="13" dataCellStyle="Normal 2"/>
    <tableColumn id="2" xr3:uid="{E1743B6E-CF65-4EB6-BBAC-3E9297D10505}" name="coeff" dataDxfId="12" dataCellStyle="Normal 2"/>
    <tableColumn id="3" xr3:uid="{CA99A48F-0DD4-4642-9FD1-2EF2A516B996}" name="const" dataDxfId="11" dataCellStyle="Normal 2"/>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2905261-50DB-4AE8-AE5F-19B397846E6D}" name="Table2" displayName="Table2" ref="A1:B4" totalsRowShown="0" headerRowDxfId="10" dataDxfId="9" headerRowCellStyle="Normal" dataCellStyle="Normal">
  <autoFilter ref="A1:B4" xr:uid="{D2905261-50DB-4AE8-AE5F-19B397846E6D}"/>
  <tableColumns count="2">
    <tableColumn id="1" xr3:uid="{5FAA1298-6BB0-44A8-839D-FF12A5751843}" name="Salary Base Type" dataDxfId="8" dataCellStyle="Normal"/>
    <tableColumn id="2" xr3:uid="{F3BDB07E-48A3-4275-A09F-41F4066F6726}" name="formula" dataDxfId="7" dataCellStyle="Normal"/>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1163DD-23B8-4409-9CAD-A6977EED90F8}" name="Table3" displayName="Table3" ref="L1:L4" totalsRowShown="0" headerRowDxfId="6" dataDxfId="5">
  <autoFilter ref="L1:L4" xr:uid="{991163DD-23B8-4409-9CAD-A6977EED90F8}"/>
  <tableColumns count="1">
    <tableColumn id="1" xr3:uid="{593C6862-6F10-482A-AFF6-EA5E351D94EC}" name="Sr Personnel Categories" dataDxfId="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B63D072-1F4B-4729-9DD5-A3B1EBE52CDC}" name="Table4" displayName="Table4" ref="N1:N7" totalsRowShown="0" headerRowDxfId="3" dataDxfId="2">
  <autoFilter ref="N1:N7" xr:uid="{7B63D072-1F4B-4729-9DD5-A3B1EBE52CDC}"/>
  <tableColumns count="1">
    <tableColumn id="1" xr3:uid="{62506A98-4659-46EC-B5B8-1D01F1F37566}" name="Other Personnel Categories"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organ.edu/office-of-research-administration/pre-award/budget-development"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morgan.edu/office-of-research-administration/pre-award/fringe-benefit-rate" TargetMode="External"/><Relationship Id="rId1" Type="http://schemas.openxmlformats.org/officeDocument/2006/relationships/hyperlink" Target="https://new.nsf.gov/policies/pappg/23-1/ch-2-exhibit-3"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oprals.state.gov/web920/per_diem.asp" TargetMode="External"/><Relationship Id="rId1" Type="http://schemas.openxmlformats.org/officeDocument/2006/relationships/hyperlink" Target="https://www.morgan.edu/comptroller/university-travel/mileage-meal-reimbursemen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nsf.gov/publications/pub_summ.jsp?ods_key=papp"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morgan.edu/tuition-fee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6" tint="-0.249977111117893"/>
  </sheetPr>
  <dimension ref="B1:K25"/>
  <sheetViews>
    <sheetView tabSelected="1" zoomScale="115" zoomScaleNormal="115" workbookViewId="0">
      <selection activeCell="D6" sqref="D6:I7"/>
    </sheetView>
  </sheetViews>
  <sheetFormatPr defaultColWidth="8.85546875" defaultRowHeight="15" x14ac:dyDescent="0.25"/>
  <cols>
    <col min="1" max="1" width="2.5703125" style="165" customWidth="1"/>
    <col min="2" max="2" width="6" style="165" customWidth="1"/>
    <col min="3" max="3" width="30" style="165" bestFit="1" customWidth="1"/>
    <col min="4" max="5" width="9.5703125" style="165" customWidth="1"/>
    <col min="6" max="6" width="7" style="165" customWidth="1"/>
    <col min="7" max="7" width="8" style="165" customWidth="1"/>
    <col min="8" max="8" width="9.5703125" style="165" customWidth="1"/>
    <col min="9" max="9" width="13.7109375" style="165" customWidth="1"/>
    <col min="10" max="10" width="6.85546875" style="165" customWidth="1"/>
    <col min="11" max="11" width="4.28515625" style="165" customWidth="1"/>
    <col min="12" max="16384" width="8.85546875" style="165"/>
  </cols>
  <sheetData>
    <row r="1" spans="2:11" ht="18.75" customHeight="1" thickBot="1" x14ac:dyDescent="0.3"/>
    <row r="2" spans="2:11" ht="22.7" customHeight="1" x14ac:dyDescent="0.25">
      <c r="B2" s="328"/>
      <c r="C2" s="329"/>
      <c r="D2" s="329"/>
      <c r="E2" s="329"/>
      <c r="F2" s="329"/>
      <c r="G2" s="329"/>
      <c r="H2" s="329"/>
      <c r="I2" s="329"/>
      <c r="J2" s="330"/>
    </row>
    <row r="3" spans="2:11" ht="18" customHeight="1" x14ac:dyDescent="0.25">
      <c r="B3" s="331"/>
      <c r="C3" s="441" t="s">
        <v>260</v>
      </c>
      <c r="D3" s="441"/>
      <c r="E3" s="441"/>
      <c r="F3" s="441"/>
      <c r="G3" s="441"/>
      <c r="H3" s="441"/>
      <c r="I3" s="441"/>
      <c r="J3" s="332"/>
    </row>
    <row r="4" spans="2:11" ht="16.5" customHeight="1" x14ac:dyDescent="0.25">
      <c r="B4" s="331"/>
      <c r="C4" s="441"/>
      <c r="D4" s="441"/>
      <c r="E4" s="441"/>
      <c r="F4" s="441"/>
      <c r="G4" s="441"/>
      <c r="H4" s="441"/>
      <c r="I4" s="441"/>
      <c r="J4" s="332"/>
    </row>
    <row r="5" spans="2:11" ht="19.5" customHeight="1" x14ac:dyDescent="0.25">
      <c r="B5" s="331"/>
      <c r="C5" s="441"/>
      <c r="D5" s="441"/>
      <c r="E5" s="441"/>
      <c r="F5" s="441"/>
      <c r="G5" s="441"/>
      <c r="H5" s="441"/>
      <c r="I5" s="441"/>
      <c r="J5" s="332"/>
    </row>
    <row r="6" spans="2:11" ht="38.450000000000003" customHeight="1" x14ac:dyDescent="0.25">
      <c r="B6" s="440">
        <v>1</v>
      </c>
      <c r="C6" s="432" t="s">
        <v>230</v>
      </c>
      <c r="D6" s="434" t="s">
        <v>291</v>
      </c>
      <c r="E6" s="435"/>
      <c r="F6" s="435"/>
      <c r="G6" s="435"/>
      <c r="H6" s="435"/>
      <c r="I6" s="436"/>
      <c r="J6" s="332"/>
    </row>
    <row r="7" spans="2:11" ht="39.75" customHeight="1" x14ac:dyDescent="0.25">
      <c r="B7" s="440"/>
      <c r="C7" s="433"/>
      <c r="D7" s="437"/>
      <c r="E7" s="438"/>
      <c r="F7" s="438"/>
      <c r="G7" s="438"/>
      <c r="H7" s="438"/>
      <c r="I7" s="439"/>
      <c r="J7" s="332"/>
    </row>
    <row r="8" spans="2:11" ht="34.5" customHeight="1" x14ac:dyDescent="0.25">
      <c r="B8" s="440">
        <v>2</v>
      </c>
      <c r="C8" s="432" t="s">
        <v>231</v>
      </c>
      <c r="D8" s="434" t="s">
        <v>290</v>
      </c>
      <c r="E8" s="435"/>
      <c r="F8" s="435"/>
      <c r="G8" s="435"/>
      <c r="H8" s="435"/>
      <c r="I8" s="436"/>
      <c r="J8" s="332"/>
    </row>
    <row r="9" spans="2:11" ht="53.25" customHeight="1" x14ac:dyDescent="0.25">
      <c r="B9" s="440"/>
      <c r="C9" s="433"/>
      <c r="D9" s="437"/>
      <c r="E9" s="438"/>
      <c r="F9" s="438"/>
      <c r="G9" s="438"/>
      <c r="H9" s="438"/>
      <c r="I9" s="439"/>
      <c r="J9" s="332"/>
    </row>
    <row r="10" spans="2:11" x14ac:dyDescent="0.25">
      <c r="B10" s="331"/>
      <c r="C10" s="333"/>
      <c r="D10" s="334"/>
      <c r="E10" s="334"/>
      <c r="F10" s="334"/>
      <c r="G10" s="334"/>
      <c r="H10" s="335"/>
      <c r="I10" s="334"/>
      <c r="J10" s="332"/>
    </row>
    <row r="11" spans="2:11" x14ac:dyDescent="0.25">
      <c r="B11" s="331"/>
      <c r="C11" s="334"/>
      <c r="D11" s="333"/>
      <c r="E11" s="333"/>
      <c r="F11" s="333"/>
      <c r="G11" s="333"/>
      <c r="H11" s="335"/>
      <c r="I11" s="333"/>
      <c r="J11" s="332"/>
    </row>
    <row r="12" spans="2:11" x14ac:dyDescent="0.25">
      <c r="B12" s="331">
        <v>3</v>
      </c>
      <c r="C12" s="336" t="s">
        <v>229</v>
      </c>
      <c r="D12" s="442" t="s">
        <v>261</v>
      </c>
      <c r="E12" s="443"/>
      <c r="F12" s="443"/>
      <c r="G12" s="443"/>
      <c r="H12" s="443"/>
      <c r="I12" s="444"/>
      <c r="J12" s="332"/>
      <c r="K12" s="167"/>
    </row>
    <row r="13" spans="2:11" x14ac:dyDescent="0.25">
      <c r="B13" s="331">
        <v>4</v>
      </c>
      <c r="C13" s="336" t="s">
        <v>297</v>
      </c>
      <c r="D13" s="445"/>
      <c r="E13" s="446"/>
      <c r="F13" s="446"/>
      <c r="G13" s="446"/>
      <c r="H13" s="446"/>
      <c r="I13" s="447"/>
      <c r="J13" s="332"/>
    </row>
    <row r="14" spans="2:11" x14ac:dyDescent="0.25">
      <c r="B14" s="331">
        <v>5</v>
      </c>
      <c r="C14" s="336" t="s">
        <v>154</v>
      </c>
      <c r="D14" s="445"/>
      <c r="E14" s="446"/>
      <c r="F14" s="446"/>
      <c r="G14" s="446"/>
      <c r="H14" s="446"/>
      <c r="I14" s="447"/>
      <c r="J14" s="332"/>
    </row>
    <row r="15" spans="2:11" x14ac:dyDescent="0.25">
      <c r="B15" s="331">
        <v>6</v>
      </c>
      <c r="C15" s="337" t="s">
        <v>155</v>
      </c>
      <c r="D15" s="445"/>
      <c r="E15" s="446"/>
      <c r="F15" s="446"/>
      <c r="G15" s="446"/>
      <c r="H15" s="446"/>
      <c r="I15" s="447"/>
      <c r="J15" s="332"/>
    </row>
    <row r="16" spans="2:11" x14ac:dyDescent="0.25">
      <c r="B16" s="331">
        <v>7</v>
      </c>
      <c r="C16" s="336" t="s">
        <v>156</v>
      </c>
      <c r="D16" s="448"/>
      <c r="E16" s="449"/>
      <c r="F16" s="449"/>
      <c r="G16" s="449"/>
      <c r="H16" s="449"/>
      <c r="I16" s="450"/>
      <c r="J16" s="332"/>
    </row>
    <row r="17" spans="2:10" x14ac:dyDescent="0.25">
      <c r="B17" s="331"/>
      <c r="C17" s="334"/>
      <c r="D17" s="334"/>
      <c r="E17" s="334"/>
      <c r="F17" s="334"/>
      <c r="G17" s="334"/>
      <c r="H17" s="334"/>
      <c r="I17" s="334"/>
      <c r="J17" s="332"/>
    </row>
    <row r="18" spans="2:10" ht="14.45" customHeight="1" x14ac:dyDescent="0.25">
      <c r="B18" s="331"/>
      <c r="C18" s="441" t="s">
        <v>285</v>
      </c>
      <c r="D18" s="441"/>
      <c r="E18" s="441"/>
      <c r="F18" s="441"/>
      <c r="G18" s="338"/>
      <c r="H18" s="338"/>
      <c r="I18" s="338"/>
      <c r="J18" s="332"/>
    </row>
    <row r="19" spans="2:10" x14ac:dyDescent="0.25">
      <c r="B19" s="331"/>
      <c r="C19" s="441"/>
      <c r="D19" s="441"/>
      <c r="E19" s="441"/>
      <c r="F19" s="441"/>
      <c r="G19" s="451" t="s">
        <v>153</v>
      </c>
      <c r="H19" s="451"/>
      <c r="I19" s="451"/>
      <c r="J19" s="332"/>
    </row>
    <row r="20" spans="2:10" x14ac:dyDescent="0.25">
      <c r="B20" s="331"/>
      <c r="C20" s="441"/>
      <c r="D20" s="441"/>
      <c r="E20" s="441"/>
      <c r="F20" s="441"/>
      <c r="G20" s="338"/>
      <c r="H20" s="338"/>
      <c r="I20" s="338"/>
      <c r="J20" s="332"/>
    </row>
    <row r="21" spans="2:10" ht="4.5" customHeight="1" x14ac:dyDescent="0.25">
      <c r="B21" s="331"/>
      <c r="C21" s="334"/>
      <c r="D21" s="334"/>
      <c r="E21" s="334"/>
      <c r="F21" s="334"/>
      <c r="G21" s="334"/>
      <c r="H21" s="334"/>
      <c r="I21" s="334"/>
      <c r="J21" s="332"/>
    </row>
    <row r="22" spans="2:10" ht="6.75" customHeight="1" x14ac:dyDescent="0.25">
      <c r="B22" s="331"/>
      <c r="C22" s="441" t="s">
        <v>286</v>
      </c>
      <c r="D22" s="441"/>
      <c r="E22" s="441"/>
      <c r="F22" s="441"/>
      <c r="G22" s="441"/>
      <c r="H22" s="441"/>
      <c r="I22" s="441"/>
      <c r="J22" s="332"/>
    </row>
    <row r="23" spans="2:10" x14ac:dyDescent="0.25">
      <c r="B23" s="331"/>
      <c r="C23" s="441"/>
      <c r="D23" s="441"/>
      <c r="E23" s="441"/>
      <c r="F23" s="441"/>
      <c r="G23" s="441"/>
      <c r="H23" s="441"/>
      <c r="I23" s="441"/>
      <c r="J23" s="332"/>
    </row>
    <row r="24" spans="2:10" x14ac:dyDescent="0.25">
      <c r="B24" s="331"/>
      <c r="C24" s="441"/>
      <c r="D24" s="441"/>
      <c r="E24" s="441"/>
      <c r="F24" s="441"/>
      <c r="G24" s="441"/>
      <c r="H24" s="441"/>
      <c r="I24" s="441"/>
      <c r="J24" s="332"/>
    </row>
    <row r="25" spans="2:10" ht="21.6" customHeight="1" thickBot="1" x14ac:dyDescent="0.3">
      <c r="B25" s="339"/>
      <c r="C25" s="340"/>
      <c r="D25" s="340"/>
      <c r="E25" s="340"/>
      <c r="F25" s="340"/>
      <c r="G25" s="340"/>
      <c r="H25" s="340"/>
      <c r="I25" s="340"/>
      <c r="J25" s="341"/>
    </row>
  </sheetData>
  <sheetProtection algorithmName="SHA-512" hashValue="IcIff7og02KeR6Um55pXgixjA1jGhL0SEQZydkcM//OzbAMdVqHEuhP3HNnrm+XUkVtZusQzYc0G1m5+tfVEbw==" saltValue="aOR+ILyc3wrBhqBtkvsoHQ==" spinCount="100000" sheet="1" objects="1" scenarios="1"/>
  <mergeCells count="11">
    <mergeCell ref="C22:I24"/>
    <mergeCell ref="C18:F20"/>
    <mergeCell ref="B8:B9"/>
    <mergeCell ref="C8:C9"/>
    <mergeCell ref="D8:I9"/>
    <mergeCell ref="G19:I19"/>
    <mergeCell ref="C6:C7"/>
    <mergeCell ref="D6:I7"/>
    <mergeCell ref="B6:B7"/>
    <mergeCell ref="C3:I5"/>
    <mergeCell ref="D12:I16"/>
  </mergeCells>
  <hyperlinks>
    <hyperlink ref="G19" r:id="rId1" xr:uid="{05553B11-DCD4-42CE-809A-820304C6B711}"/>
  </hyperlinks>
  <pageMargins left="0.7" right="0.7" top="0.75" bottom="0.75" header="0.3" footer="0.3"/>
  <pageSetup orientation="portrait"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40790-2931-414F-91DB-6448C419119A}">
  <sheetPr codeName="Sheet9"/>
  <dimension ref="A1:N7"/>
  <sheetViews>
    <sheetView workbookViewId="0">
      <selection activeCell="H14" sqref="H14"/>
    </sheetView>
  </sheetViews>
  <sheetFormatPr defaultColWidth="8.85546875" defaultRowHeight="15.75" x14ac:dyDescent="0.25"/>
  <cols>
    <col min="1" max="1" width="22.140625" style="83" bestFit="1" customWidth="1"/>
    <col min="2" max="2" width="13.28515625" style="83" bestFit="1" customWidth="1"/>
    <col min="3" max="3" width="8.85546875" style="83"/>
    <col min="4" max="4" width="22.28515625" style="83" bestFit="1" customWidth="1"/>
    <col min="5" max="5" width="11.28515625" style="83" bestFit="1" customWidth="1"/>
    <col min="6" max="6" width="12" style="83" bestFit="1" customWidth="1"/>
    <col min="7" max="11" width="8.85546875" style="83"/>
    <col min="12" max="12" width="26.140625" style="83" customWidth="1"/>
    <col min="13" max="13" width="8.85546875" style="83"/>
    <col min="14" max="14" width="29.85546875" style="83" customWidth="1"/>
    <col min="15" max="16384" width="8.85546875" style="83"/>
  </cols>
  <sheetData>
    <row r="1" spans="1:14" x14ac:dyDescent="0.25">
      <c r="A1" s="26" t="s">
        <v>44</v>
      </c>
      <c r="B1" s="26" t="s">
        <v>45</v>
      </c>
      <c r="C1" s="26"/>
      <c r="D1" s="82" t="s">
        <v>43</v>
      </c>
      <c r="E1" s="82" t="s">
        <v>47</v>
      </c>
      <c r="F1" s="82" t="s">
        <v>48</v>
      </c>
      <c r="H1" s="83" t="s">
        <v>56</v>
      </c>
      <c r="J1" s="83" t="s">
        <v>90</v>
      </c>
      <c r="L1" s="83" t="s">
        <v>161</v>
      </c>
      <c r="N1" s="83" t="s">
        <v>162</v>
      </c>
    </row>
    <row r="2" spans="1:14" x14ac:dyDescent="0.25">
      <c r="A2" s="26" t="s">
        <v>52</v>
      </c>
      <c r="B2" s="26">
        <v>9.5</v>
      </c>
      <c r="C2" s="26"/>
      <c r="D2" s="84" t="s">
        <v>36</v>
      </c>
      <c r="E2" s="82">
        <v>0.09</v>
      </c>
      <c r="F2" s="82">
        <v>0</v>
      </c>
      <c r="H2" s="83" t="s">
        <v>18</v>
      </c>
      <c r="J2" s="83">
        <v>1</v>
      </c>
      <c r="L2" s="88" t="s">
        <v>157</v>
      </c>
      <c r="N2" s="88" t="s">
        <v>163</v>
      </c>
    </row>
    <row r="3" spans="1:14" x14ac:dyDescent="0.25">
      <c r="A3" s="26" t="s">
        <v>53</v>
      </c>
      <c r="B3" s="26">
        <v>12</v>
      </c>
      <c r="C3" s="26"/>
      <c r="D3" s="85" t="s">
        <v>176</v>
      </c>
      <c r="E3" s="82">
        <v>0.09</v>
      </c>
      <c r="F3" s="82">
        <v>1000</v>
      </c>
      <c r="H3" s="83" t="s">
        <v>19</v>
      </c>
      <c r="L3" s="88" t="s">
        <v>159</v>
      </c>
      <c r="N3" s="88" t="s">
        <v>164</v>
      </c>
    </row>
    <row r="4" spans="1:14" x14ac:dyDescent="0.25">
      <c r="A4" s="26" t="s">
        <v>54</v>
      </c>
      <c r="B4" s="26">
        <v>2.5</v>
      </c>
      <c r="C4" s="26"/>
      <c r="D4" s="85" t="s">
        <v>227</v>
      </c>
      <c r="E4" s="82">
        <v>0.42</v>
      </c>
      <c r="F4" s="82">
        <v>0</v>
      </c>
      <c r="H4" s="83" t="s">
        <v>24</v>
      </c>
      <c r="L4" s="88" t="s">
        <v>160</v>
      </c>
      <c r="N4" s="88" t="s">
        <v>165</v>
      </c>
    </row>
    <row r="5" spans="1:14" x14ac:dyDescent="0.25">
      <c r="D5" s="85" t="s">
        <v>294</v>
      </c>
      <c r="E5" s="82">
        <v>0</v>
      </c>
      <c r="F5" s="82">
        <v>0</v>
      </c>
      <c r="H5" s="83" t="s">
        <v>25</v>
      </c>
      <c r="N5" s="88" t="s">
        <v>166</v>
      </c>
    </row>
    <row r="6" spans="1:14" x14ac:dyDescent="0.25">
      <c r="H6" s="83" t="s">
        <v>26</v>
      </c>
      <c r="N6" s="88" t="s">
        <v>167</v>
      </c>
    </row>
    <row r="7" spans="1:14" x14ac:dyDescent="0.25">
      <c r="N7" s="88" t="s">
        <v>168</v>
      </c>
    </row>
  </sheetData>
  <phoneticPr fontId="5" type="noConversion"/>
  <pageMargins left="0.7" right="0.7" top="0.75" bottom="0.75" header="0.3" footer="0.3"/>
  <tableParts count="4">
    <tablePart r:id="rId1"/>
    <tablePart r:id="rId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S98"/>
  <sheetViews>
    <sheetView topLeftCell="A80" zoomScaleNormal="100" zoomScaleSheetLayoutView="55" zoomScalePageLayoutView="55" workbookViewId="0">
      <selection activeCell="D99" sqref="D99"/>
    </sheetView>
  </sheetViews>
  <sheetFormatPr defaultColWidth="8.85546875" defaultRowHeight="15" x14ac:dyDescent="0.25"/>
  <cols>
    <col min="1" max="1" width="4.42578125" customWidth="1"/>
    <col min="2" max="2" width="36.42578125" customWidth="1"/>
    <col min="3" max="3" width="16.42578125" customWidth="1"/>
    <col min="4" max="4" width="12.42578125" bestFit="1" customWidth="1"/>
    <col min="5" max="5" width="12" bestFit="1" customWidth="1"/>
    <col min="6" max="7" width="11.140625" customWidth="1"/>
    <col min="8" max="8" width="11.85546875" customWidth="1"/>
    <col min="9" max="9" width="15" customWidth="1"/>
    <col min="10" max="10" width="3.140625" customWidth="1"/>
    <col min="11" max="11" width="15.42578125" customWidth="1"/>
    <col min="12" max="12" width="11.140625" bestFit="1" customWidth="1"/>
    <col min="13" max="15" width="11.140625" customWidth="1"/>
    <col min="16" max="16" width="11.85546875" customWidth="1"/>
    <col min="17" max="17" width="15" customWidth="1"/>
    <col min="18" max="18" width="3.140625" customWidth="1"/>
    <col min="19" max="19" width="23" customWidth="1"/>
  </cols>
  <sheetData>
    <row r="1" spans="1:19" s="3" customFormat="1" x14ac:dyDescent="0.25">
      <c r="A1" s="15"/>
      <c r="B1" s="2"/>
      <c r="C1" s="2"/>
      <c r="D1" s="2"/>
      <c r="E1" s="2"/>
      <c r="F1" s="2"/>
      <c r="G1" s="2"/>
      <c r="H1" s="2"/>
      <c r="I1"/>
    </row>
    <row r="2" spans="1:19" s="3" customFormat="1" x14ac:dyDescent="0.25">
      <c r="A2" s="15"/>
      <c r="B2" s="2"/>
      <c r="C2" s="2"/>
      <c r="D2" s="2"/>
      <c r="E2" s="2"/>
      <c r="F2" s="2"/>
      <c r="G2" s="2"/>
      <c r="H2" s="2"/>
      <c r="I2"/>
    </row>
    <row r="3" spans="1:19" s="3" customFormat="1" ht="9.75" customHeight="1" x14ac:dyDescent="0.25">
      <c r="A3" s="15"/>
      <c r="B3" s="2"/>
      <c r="C3" s="2"/>
      <c r="D3" s="2"/>
      <c r="E3" s="2"/>
      <c r="F3" s="2"/>
      <c r="G3" s="2"/>
      <c r="H3" s="2"/>
      <c r="I3"/>
    </row>
    <row r="4" spans="1:19" s="3" customFormat="1" ht="15.6" customHeight="1" x14ac:dyDescent="0.25">
      <c r="A4" s="15"/>
      <c r="B4" s="8" t="s">
        <v>21</v>
      </c>
      <c r="C4" s="79"/>
      <c r="D4" s="80"/>
      <c r="E4" s="80"/>
      <c r="F4" s="80"/>
      <c r="G4" s="80"/>
      <c r="H4" s="80"/>
      <c r="I4"/>
    </row>
    <row r="5" spans="1:19" s="3" customFormat="1" ht="15.6" customHeight="1" x14ac:dyDescent="0.25">
      <c r="A5" s="15"/>
      <c r="B5" s="8" t="s">
        <v>23</v>
      </c>
      <c r="C5" s="1"/>
      <c r="D5" s="4"/>
      <c r="E5" s="4"/>
      <c r="F5" s="4"/>
      <c r="G5" s="4"/>
      <c r="H5" s="4"/>
      <c r="I5"/>
    </row>
    <row r="6" spans="1:19" s="2" customFormat="1" ht="15.6" customHeight="1" x14ac:dyDescent="0.25">
      <c r="A6" s="16"/>
      <c r="B6" s="9" t="s">
        <v>27</v>
      </c>
      <c r="C6" s="12"/>
      <c r="D6" s="78"/>
      <c r="E6" s="78"/>
      <c r="F6" s="78"/>
      <c r="G6" s="78"/>
      <c r="H6" s="78"/>
      <c r="I6"/>
    </row>
    <row r="7" spans="1:19" s="2" customFormat="1" ht="15.6" customHeight="1" thickBot="1" x14ac:dyDescent="0.3">
      <c r="A7" s="16"/>
      <c r="B7" s="9" t="s">
        <v>28</v>
      </c>
      <c r="C7" s="13"/>
      <c r="I7"/>
    </row>
    <row r="8" spans="1:19" s="2" customFormat="1" ht="15.6" customHeight="1" thickTop="1" thickBot="1" x14ac:dyDescent="0.3">
      <c r="A8" s="16"/>
      <c r="B8" s="9" t="s">
        <v>29</v>
      </c>
      <c r="C8" s="10">
        <f>ROUND((C7-C6)/365,0)</f>
        <v>0</v>
      </c>
      <c r="D8" s="599" t="str">
        <f>IF(C8&gt;0,"","Recheck project dates")</f>
        <v>Recheck project dates</v>
      </c>
      <c r="E8" s="600"/>
      <c r="F8" s="600"/>
      <c r="I8"/>
    </row>
    <row r="9" spans="1:19" s="2" customFormat="1" ht="15" customHeight="1" thickTop="1" x14ac:dyDescent="0.25">
      <c r="A9" s="16"/>
      <c r="B9" s="5"/>
      <c r="C9" s="5"/>
      <c r="I9"/>
    </row>
    <row r="10" spans="1:19" s="2" customFormat="1" ht="14.1" customHeight="1" thickBot="1" x14ac:dyDescent="0.3">
      <c r="A10" s="16"/>
      <c r="H10"/>
      <c r="I10"/>
    </row>
    <row r="11" spans="1:19" s="2" customFormat="1" ht="21.6" customHeight="1" x14ac:dyDescent="0.25">
      <c r="A11" s="32"/>
      <c r="B11" s="595" t="s">
        <v>65</v>
      </c>
      <c r="C11" s="595"/>
      <c r="D11" s="33"/>
      <c r="E11" s="33"/>
      <c r="F11" s="33"/>
      <c r="G11" s="33"/>
      <c r="H11" s="33"/>
      <c r="I11" s="34" t="s">
        <v>72</v>
      </c>
      <c r="J11" s="35"/>
      <c r="K11" s="595" t="s">
        <v>66</v>
      </c>
      <c r="L11" s="595"/>
      <c r="M11" s="595"/>
      <c r="N11" s="595"/>
      <c r="O11" s="36"/>
      <c r="P11" s="36"/>
      <c r="Q11" s="34" t="s">
        <v>70</v>
      </c>
      <c r="R11" s="35"/>
      <c r="S11" s="37" t="s">
        <v>68</v>
      </c>
    </row>
    <row r="12" spans="1:19" s="2" customFormat="1" ht="20.45" customHeight="1" x14ac:dyDescent="0.25">
      <c r="A12" s="38"/>
      <c r="B12" s="18" t="s">
        <v>31</v>
      </c>
      <c r="C12" s="17" t="s">
        <v>63</v>
      </c>
      <c r="D12" s="17" t="s">
        <v>18</v>
      </c>
      <c r="E12" s="17" t="s">
        <v>19</v>
      </c>
      <c r="F12" s="17" t="s">
        <v>24</v>
      </c>
      <c r="G12" s="17" t="s">
        <v>25</v>
      </c>
      <c r="H12" s="17" t="s">
        <v>26</v>
      </c>
      <c r="I12" s="62"/>
      <c r="J12" s="5"/>
      <c r="K12" s="17" t="s">
        <v>64</v>
      </c>
      <c r="L12" s="17" t="s">
        <v>18</v>
      </c>
      <c r="M12" s="17" t="s">
        <v>19</v>
      </c>
      <c r="N12" s="17" t="s">
        <v>24</v>
      </c>
      <c r="O12" s="17" t="s">
        <v>25</v>
      </c>
      <c r="P12" s="17" t="s">
        <v>26</v>
      </c>
      <c r="Q12" s="62"/>
      <c r="R12" s="5"/>
      <c r="S12" s="39"/>
    </row>
    <row r="13" spans="1:19" s="3" customFormat="1" ht="17.25" customHeight="1" x14ac:dyDescent="0.25">
      <c r="A13" s="40">
        <v>1</v>
      </c>
      <c r="B13" s="20" t="str">
        <f>IF(Personnel!B9="", "", Personnel!B9)</f>
        <v/>
      </c>
      <c r="C13" s="20" t="str">
        <f>IF(Personnel!B9="", "", Personnel!C9)</f>
        <v/>
      </c>
      <c r="D13" s="21" t="str">
        <f>IF(Personnel!$B9="","",Personnel!W9)</f>
        <v/>
      </c>
      <c r="E13" s="21" t="str">
        <f>IF(Personnel!$B9="","",Personnel!X9)</f>
        <v/>
      </c>
      <c r="F13" s="21" t="str">
        <f>IF(Personnel!$B9="","",Personnel!Y9)</f>
        <v/>
      </c>
      <c r="G13" s="21" t="str">
        <f>IF(Personnel!$B9="","",Personnel!Z9)</f>
        <v/>
      </c>
      <c r="H13" s="21" t="str">
        <f>IF(Personnel!$B9="","",Personnel!AA9)</f>
        <v/>
      </c>
      <c r="I13" s="65">
        <f>SUM(D13:H13)</f>
        <v>0</v>
      </c>
      <c r="J13" s="11"/>
      <c r="K13" s="21" t="str">
        <f>IF(Personnel!$B9="","",Personnel!F9)</f>
        <v/>
      </c>
      <c r="L13" s="21" t="str">
        <f>IF(Personnel!$B9="","",Personnel!AC9)</f>
        <v/>
      </c>
      <c r="M13" s="21" t="str">
        <f>IF(Personnel!$B9="","",Personnel!AD9)</f>
        <v/>
      </c>
      <c r="N13" s="21" t="str">
        <f>IF(Personnel!$B9="","",Personnel!AE9)</f>
        <v/>
      </c>
      <c r="O13" s="21" t="str">
        <f>IF(Personnel!$B9="","",Personnel!AF9)</f>
        <v/>
      </c>
      <c r="P13" s="21" t="str">
        <f>IF(Personnel!$B9="","",Personnel!AG9)</f>
        <v/>
      </c>
      <c r="Q13" s="65">
        <f>SUM(L13:P13)</f>
        <v>0</v>
      </c>
      <c r="R13" s="11"/>
      <c r="S13" s="41">
        <f>I13+Q13</f>
        <v>0</v>
      </c>
    </row>
    <row r="14" spans="1:19" s="3" customFormat="1" ht="17.25" customHeight="1" x14ac:dyDescent="0.25">
      <c r="A14" s="40">
        <v>2</v>
      </c>
      <c r="B14" s="20">
        <f>IF(Personnel!B10="", "", Personnel!B10)</f>
        <v>0</v>
      </c>
      <c r="C14" s="20">
        <f>IF(Personnel!B10="", "", Personnel!C10)</f>
        <v>0</v>
      </c>
      <c r="D14" s="21">
        <f>IF(Personnel!B10="","",Personnel!W10)</f>
        <v>0</v>
      </c>
      <c r="E14" s="21">
        <f>IF(Personnel!B10="","",Personnel!X10)</f>
        <v>0</v>
      </c>
      <c r="F14" s="21">
        <f>IF(Personnel!B10="","",Personnel!Y10)</f>
        <v>0</v>
      </c>
      <c r="G14" s="21">
        <f>IF(Personnel!B10="","",Personnel!Z10)</f>
        <v>0</v>
      </c>
      <c r="H14" s="21">
        <f>IF(Personnel!B10="","",Personnel!AA10)</f>
        <v>0</v>
      </c>
      <c r="I14" s="65">
        <f t="shared" ref="I14:I24" si="0">SUM(D14:H14)</f>
        <v>0</v>
      </c>
      <c r="J14" s="11"/>
      <c r="K14" s="21">
        <f>IF(Personnel!$B10="","",Personnel!F10)</f>
        <v>0</v>
      </c>
      <c r="L14" s="21">
        <f>IF(Personnel!$B10="","",Personnel!AC10)</f>
        <v>0</v>
      </c>
      <c r="M14" s="21">
        <f>IF(Personnel!$B10="","",Personnel!AD10)</f>
        <v>0</v>
      </c>
      <c r="N14" s="21">
        <f>IF(Personnel!$B10="","",Personnel!AE10)</f>
        <v>0</v>
      </c>
      <c r="O14" s="21">
        <f>IF(Personnel!$B10="","",Personnel!AF10)</f>
        <v>0</v>
      </c>
      <c r="P14" s="21">
        <f>IF(Personnel!$B10="","",Personnel!AG10)</f>
        <v>0</v>
      </c>
      <c r="Q14" s="65">
        <f t="shared" ref="Q14:Q24" si="1">SUM(L14:P14)</f>
        <v>0</v>
      </c>
      <c r="R14" s="11"/>
      <c r="S14" s="41">
        <f t="shared" ref="S14:S24" si="2">I14+Q14</f>
        <v>0</v>
      </c>
    </row>
    <row r="15" spans="1:19" s="3" customFormat="1" ht="17.25" customHeight="1" x14ac:dyDescent="0.25">
      <c r="A15" s="40">
        <v>3</v>
      </c>
      <c r="B15" s="20" t="str">
        <f>IF(Personnel!B11="", "", Personnel!B11)</f>
        <v/>
      </c>
      <c r="C15" s="20" t="str">
        <f>IF(Personnel!B11="", "", Personnel!C11)</f>
        <v/>
      </c>
      <c r="D15" s="21" t="str">
        <f>IF(Personnel!B11="","",Personnel!W11)</f>
        <v/>
      </c>
      <c r="E15" s="21" t="str">
        <f>IF(Personnel!B11="","",Personnel!X11)</f>
        <v/>
      </c>
      <c r="F15" s="21" t="str">
        <f>IF(Personnel!B11="","",Personnel!Y11)</f>
        <v/>
      </c>
      <c r="G15" s="21" t="str">
        <f>IF(Personnel!B11="","",Personnel!Z11)</f>
        <v/>
      </c>
      <c r="H15" s="21" t="str">
        <f>IF(Personnel!B11="","",Personnel!AA11)</f>
        <v/>
      </c>
      <c r="I15" s="65">
        <f t="shared" si="0"/>
        <v>0</v>
      </c>
      <c r="J15" s="11"/>
      <c r="K15" s="21" t="str">
        <f>IF(Personnel!$B11="","",Personnel!F11)</f>
        <v/>
      </c>
      <c r="L15" s="21" t="str">
        <f>IF(Personnel!$B11="","",Personnel!AC11)</f>
        <v/>
      </c>
      <c r="M15" s="21" t="str">
        <f>IF(Personnel!$B11="","",Personnel!AD11)</f>
        <v/>
      </c>
      <c r="N15" s="21" t="str">
        <f>IF(Personnel!$B11="","",Personnel!AE11)</f>
        <v/>
      </c>
      <c r="O15" s="21" t="str">
        <f>IF(Personnel!$B11="","",Personnel!AF11)</f>
        <v/>
      </c>
      <c r="P15" s="21" t="str">
        <f>IF(Personnel!$B11="","",Personnel!AG11)</f>
        <v/>
      </c>
      <c r="Q15" s="65">
        <f t="shared" si="1"/>
        <v>0</v>
      </c>
      <c r="R15" s="11"/>
      <c r="S15" s="41">
        <f t="shared" si="2"/>
        <v>0</v>
      </c>
    </row>
    <row r="16" spans="1:19" s="3" customFormat="1" ht="17.25" customHeight="1" x14ac:dyDescent="0.25">
      <c r="A16" s="40">
        <v>4</v>
      </c>
      <c r="B16" s="20">
        <f>IF(Personnel!B12="", "", Personnel!B12)</f>
        <v>0</v>
      </c>
      <c r="C16" s="20">
        <f>IF(Personnel!B12="", "", Personnel!C12)</f>
        <v>0</v>
      </c>
      <c r="D16" s="21">
        <f>IF(Personnel!B12="","",Personnel!W12)</f>
        <v>0</v>
      </c>
      <c r="E16" s="21">
        <f>IF(Personnel!B12="","",Personnel!X12)</f>
        <v>0</v>
      </c>
      <c r="F16" s="21">
        <f>IF(Personnel!B12="","",Personnel!Y12)</f>
        <v>0</v>
      </c>
      <c r="G16" s="21">
        <f>IF(Personnel!B12="","",Personnel!Z12)</f>
        <v>0</v>
      </c>
      <c r="H16" s="21">
        <f>IF(Personnel!B12="","",Personnel!AA12)</f>
        <v>0</v>
      </c>
      <c r="I16" s="65">
        <f t="shared" si="0"/>
        <v>0</v>
      </c>
      <c r="J16" s="11"/>
      <c r="K16" s="21">
        <f>IF(Personnel!$B12="","",Personnel!F12)</f>
        <v>0</v>
      </c>
      <c r="L16" s="21">
        <f>IF(Personnel!$B12="","",Personnel!AC12)</f>
        <v>0</v>
      </c>
      <c r="M16" s="21">
        <f>IF(Personnel!$B12="","",Personnel!AD12)</f>
        <v>0</v>
      </c>
      <c r="N16" s="21">
        <f>IF(Personnel!$B12="","",Personnel!AE12)</f>
        <v>0</v>
      </c>
      <c r="O16" s="21">
        <f>IF(Personnel!$B12="","",Personnel!AF12)</f>
        <v>0</v>
      </c>
      <c r="P16" s="21">
        <f>IF(Personnel!$B12="","",Personnel!AG12)</f>
        <v>0</v>
      </c>
      <c r="Q16" s="65">
        <f t="shared" si="1"/>
        <v>0</v>
      </c>
      <c r="R16" s="11"/>
      <c r="S16" s="41">
        <f t="shared" si="2"/>
        <v>0</v>
      </c>
    </row>
    <row r="17" spans="1:19" s="3" customFormat="1" ht="17.25" customHeight="1" x14ac:dyDescent="0.25">
      <c r="A17" s="40">
        <v>5</v>
      </c>
      <c r="B17" s="20" t="str">
        <f>IF(Personnel!B13="", "", Personnel!B13)</f>
        <v/>
      </c>
      <c r="C17" s="20" t="str">
        <f>IF(Personnel!B13="", "", Personnel!C13)</f>
        <v/>
      </c>
      <c r="D17" s="21" t="str">
        <f>IF(Personnel!B13="","",Personnel!W13)</f>
        <v/>
      </c>
      <c r="E17" s="21" t="str">
        <f>IF(Personnel!B13="","",Personnel!X13)</f>
        <v/>
      </c>
      <c r="F17" s="21" t="str">
        <f>IF(Personnel!B13="","",Personnel!Y13)</f>
        <v/>
      </c>
      <c r="G17" s="21" t="str">
        <f>IF(Personnel!B13="","",Personnel!Z13)</f>
        <v/>
      </c>
      <c r="H17" s="21" t="str">
        <f>IF(Personnel!B13="","",Personnel!AA13)</f>
        <v/>
      </c>
      <c r="I17" s="65">
        <f t="shared" si="0"/>
        <v>0</v>
      </c>
      <c r="J17" s="11"/>
      <c r="K17" s="21" t="str">
        <f>IF(Personnel!$B13="","",Personnel!F13)</f>
        <v/>
      </c>
      <c r="L17" s="21" t="str">
        <f>IF(Personnel!$B13="","",Personnel!AC13)</f>
        <v/>
      </c>
      <c r="M17" s="21" t="str">
        <f>IF(Personnel!$B13="","",Personnel!AD13)</f>
        <v/>
      </c>
      <c r="N17" s="21" t="str">
        <f>IF(Personnel!$B13="","",Personnel!AE13)</f>
        <v/>
      </c>
      <c r="O17" s="21" t="str">
        <f>IF(Personnel!$B13="","",Personnel!AF13)</f>
        <v/>
      </c>
      <c r="P17" s="21" t="str">
        <f>IF(Personnel!$B13="","",Personnel!AG13)</f>
        <v/>
      </c>
      <c r="Q17" s="65">
        <f t="shared" si="1"/>
        <v>0</v>
      </c>
      <c r="R17" s="11"/>
      <c r="S17" s="41">
        <f t="shared" si="2"/>
        <v>0</v>
      </c>
    </row>
    <row r="18" spans="1:19" s="3" customFormat="1" ht="17.25" customHeight="1" x14ac:dyDescent="0.25">
      <c r="A18" s="40">
        <v>6</v>
      </c>
      <c r="B18" s="20">
        <f>IF(Personnel!B14="", "", Personnel!B14)</f>
        <v>0</v>
      </c>
      <c r="C18" s="20">
        <f>IF(Personnel!B14="", "", Personnel!C14)</f>
        <v>0</v>
      </c>
      <c r="D18" s="21">
        <f>IF(Personnel!B14="","",Personnel!W14)</f>
        <v>0</v>
      </c>
      <c r="E18" s="21">
        <f>IF(Personnel!B14="","",Personnel!X14)</f>
        <v>0</v>
      </c>
      <c r="F18" s="21">
        <f>IF(Personnel!B14="","",Personnel!Y14)</f>
        <v>0</v>
      </c>
      <c r="G18" s="21">
        <f>IF(Personnel!B14="","",Personnel!Z14)</f>
        <v>0</v>
      </c>
      <c r="H18" s="21">
        <f>IF(Personnel!B14="","",Personnel!AA14)</f>
        <v>0</v>
      </c>
      <c r="I18" s="65">
        <f t="shared" si="0"/>
        <v>0</v>
      </c>
      <c r="J18" s="11"/>
      <c r="K18" s="21">
        <f>IF(Personnel!$B14="","",Personnel!F14)</f>
        <v>0</v>
      </c>
      <c r="L18" s="21">
        <f>IF(Personnel!$B14="","",Personnel!AC14)</f>
        <v>0</v>
      </c>
      <c r="M18" s="21">
        <f>IF(Personnel!$B14="","",Personnel!AD14)</f>
        <v>0</v>
      </c>
      <c r="N18" s="21">
        <f>IF(Personnel!$B14="","",Personnel!AE14)</f>
        <v>0</v>
      </c>
      <c r="O18" s="21">
        <f>IF(Personnel!$B14="","",Personnel!AF14)</f>
        <v>0</v>
      </c>
      <c r="P18" s="21">
        <f>IF(Personnel!$B14="","",Personnel!AG14)</f>
        <v>0</v>
      </c>
      <c r="Q18" s="65">
        <f t="shared" si="1"/>
        <v>0</v>
      </c>
      <c r="R18" s="11"/>
      <c r="S18" s="41">
        <f t="shared" si="2"/>
        <v>0</v>
      </c>
    </row>
    <row r="19" spans="1:19" s="3" customFormat="1" ht="17.25" customHeight="1" x14ac:dyDescent="0.25">
      <c r="A19" s="40">
        <v>7</v>
      </c>
      <c r="B19" s="20" t="str">
        <f>IF(Personnel!B15="", "", Personnel!B15)</f>
        <v/>
      </c>
      <c r="C19" s="20" t="str">
        <f>IF(Personnel!B15="", "", Personnel!C15)</f>
        <v/>
      </c>
      <c r="D19" s="21" t="str">
        <f>IF(Personnel!B15="","",Personnel!W15)</f>
        <v/>
      </c>
      <c r="E19" s="21" t="str">
        <f>IF(Personnel!B15="","",Personnel!X15)</f>
        <v/>
      </c>
      <c r="F19" s="21" t="str">
        <f>IF(Personnel!B15="","",Personnel!Y15)</f>
        <v/>
      </c>
      <c r="G19" s="21" t="str">
        <f>IF(Personnel!B15="","",Personnel!Z15)</f>
        <v/>
      </c>
      <c r="H19" s="21" t="str">
        <f>IF(Personnel!B15="","",Personnel!AA15)</f>
        <v/>
      </c>
      <c r="I19" s="65">
        <f t="shared" si="0"/>
        <v>0</v>
      </c>
      <c r="J19" s="11"/>
      <c r="K19" s="21" t="str">
        <f>IF(Personnel!$B15="","",Personnel!F15)</f>
        <v/>
      </c>
      <c r="L19" s="21" t="str">
        <f>IF(Personnel!$B15="","",Personnel!AC15)</f>
        <v/>
      </c>
      <c r="M19" s="21" t="str">
        <f>IF(Personnel!$B15="","",Personnel!AD15)</f>
        <v/>
      </c>
      <c r="N19" s="21" t="str">
        <f>IF(Personnel!$B15="","",Personnel!AE15)</f>
        <v/>
      </c>
      <c r="O19" s="21" t="str">
        <f>IF(Personnel!$B15="","",Personnel!AF15)</f>
        <v/>
      </c>
      <c r="P19" s="21" t="str">
        <f>IF(Personnel!$B15="","",Personnel!AG15)</f>
        <v/>
      </c>
      <c r="Q19" s="65">
        <f t="shared" si="1"/>
        <v>0</v>
      </c>
      <c r="R19" s="11"/>
      <c r="S19" s="41">
        <f t="shared" si="2"/>
        <v>0</v>
      </c>
    </row>
    <row r="20" spans="1:19" s="3" customFormat="1" ht="17.25" customHeight="1" x14ac:dyDescent="0.25">
      <c r="A20" s="40">
        <v>8</v>
      </c>
      <c r="B20" s="20">
        <f>IF(Personnel!B16="", "", Personnel!B16)</f>
        <v>0</v>
      </c>
      <c r="C20" s="20">
        <f>IF(Personnel!B16="", "", Personnel!C16)</f>
        <v>0</v>
      </c>
      <c r="D20" s="21">
        <f>IF(Personnel!B16="","",Personnel!W16)</f>
        <v>0</v>
      </c>
      <c r="E20" s="21">
        <f>IF(Personnel!B16="","",Personnel!X16)</f>
        <v>0</v>
      </c>
      <c r="F20" s="21">
        <f>IF(Personnel!B16="","",Personnel!Y16)</f>
        <v>0</v>
      </c>
      <c r="G20" s="21">
        <f>IF(Personnel!B16="","",Personnel!Z16)</f>
        <v>0</v>
      </c>
      <c r="H20" s="21">
        <f>IF(Personnel!B16="","",Personnel!AA16)</f>
        <v>0</v>
      </c>
      <c r="I20" s="65">
        <f t="shared" si="0"/>
        <v>0</v>
      </c>
      <c r="J20" s="11"/>
      <c r="K20" s="21">
        <f>IF(Personnel!$B16="","",Personnel!F16)</f>
        <v>0</v>
      </c>
      <c r="L20" s="21">
        <f>IF(Personnel!$B16="","",Personnel!AC16)</f>
        <v>0</v>
      </c>
      <c r="M20" s="21">
        <f>IF(Personnel!$B16="","",Personnel!AD16)</f>
        <v>0</v>
      </c>
      <c r="N20" s="21">
        <f>IF(Personnel!$B16="","",Personnel!AE16)</f>
        <v>0</v>
      </c>
      <c r="O20" s="21">
        <f>IF(Personnel!$B16="","",Personnel!AF16)</f>
        <v>0</v>
      </c>
      <c r="P20" s="21">
        <f>IF(Personnel!$B16="","",Personnel!AG16)</f>
        <v>0</v>
      </c>
      <c r="Q20" s="65">
        <f t="shared" si="1"/>
        <v>0</v>
      </c>
      <c r="R20" s="11"/>
      <c r="S20" s="41">
        <f t="shared" si="2"/>
        <v>0</v>
      </c>
    </row>
    <row r="21" spans="1:19" s="3" customFormat="1" ht="17.25" customHeight="1" x14ac:dyDescent="0.25">
      <c r="A21" s="40">
        <v>9</v>
      </c>
      <c r="B21" s="20" t="str">
        <f>IF(Personnel!B17="", "", Personnel!B17)</f>
        <v/>
      </c>
      <c r="C21" s="20" t="str">
        <f>IF(Personnel!B17="", "", Personnel!C17)</f>
        <v/>
      </c>
      <c r="D21" s="21" t="str">
        <f>IF(Personnel!B17="","",Personnel!W17)</f>
        <v/>
      </c>
      <c r="E21" s="21" t="str">
        <f>IF(Personnel!B17="","",Personnel!X17)</f>
        <v/>
      </c>
      <c r="F21" s="21" t="str">
        <f>IF(Personnel!B17="","",Personnel!Y17)</f>
        <v/>
      </c>
      <c r="G21" s="21" t="str">
        <f>IF(Personnel!B17="","",Personnel!Z17)</f>
        <v/>
      </c>
      <c r="H21" s="21" t="str">
        <f>IF(Personnel!B17="","",Personnel!AA17)</f>
        <v/>
      </c>
      <c r="I21" s="65">
        <f t="shared" si="0"/>
        <v>0</v>
      </c>
      <c r="J21" s="11"/>
      <c r="K21" s="21" t="str">
        <f>IF(Personnel!$B17="","",Personnel!F17)</f>
        <v/>
      </c>
      <c r="L21" s="21" t="str">
        <f>IF(Personnel!$B17="","",Personnel!AC17)</f>
        <v/>
      </c>
      <c r="M21" s="21" t="str">
        <f>IF(Personnel!$B17="","",Personnel!AD17)</f>
        <v/>
      </c>
      <c r="N21" s="21" t="str">
        <f>IF(Personnel!$B17="","",Personnel!AE17)</f>
        <v/>
      </c>
      <c r="O21" s="21" t="str">
        <f>IF(Personnel!$B17="","",Personnel!AF17)</f>
        <v/>
      </c>
      <c r="P21" s="21" t="str">
        <f>IF(Personnel!$B17="","",Personnel!AG17)</f>
        <v/>
      </c>
      <c r="Q21" s="65">
        <f t="shared" si="1"/>
        <v>0</v>
      </c>
      <c r="R21" s="11"/>
      <c r="S21" s="41">
        <f t="shared" si="2"/>
        <v>0</v>
      </c>
    </row>
    <row r="22" spans="1:19" s="3" customFormat="1" ht="17.25" customHeight="1" x14ac:dyDescent="0.25">
      <c r="A22" s="40">
        <v>10</v>
      </c>
      <c r="B22" s="20">
        <f>IF(Personnel!B18="", "", Personnel!B18)</f>
        <v>0</v>
      </c>
      <c r="C22" s="20">
        <f>IF(Personnel!B18="", "", Personnel!C18)</f>
        <v>0</v>
      </c>
      <c r="D22" s="21">
        <f>IF(Personnel!B18="","",Personnel!W18)</f>
        <v>0</v>
      </c>
      <c r="E22" s="21">
        <f>IF(Personnel!B18="","",Personnel!X18)</f>
        <v>0</v>
      </c>
      <c r="F22" s="21">
        <f>IF(Personnel!B18="","",Personnel!Y18)</f>
        <v>0</v>
      </c>
      <c r="G22" s="21">
        <f>IF(Personnel!B18="","",Personnel!Z18)</f>
        <v>0</v>
      </c>
      <c r="H22" s="21">
        <f>IF(Personnel!B18="","",Personnel!AA18)</f>
        <v>0</v>
      </c>
      <c r="I22" s="65">
        <f t="shared" si="0"/>
        <v>0</v>
      </c>
      <c r="J22" s="11"/>
      <c r="K22" s="21">
        <f>IF(Personnel!$B18="","",Personnel!F18)</f>
        <v>0</v>
      </c>
      <c r="L22" s="21">
        <f>IF(Personnel!$B18="","",Personnel!AC18)</f>
        <v>0</v>
      </c>
      <c r="M22" s="21">
        <f>IF(Personnel!$B18="","",Personnel!AD18)</f>
        <v>0</v>
      </c>
      <c r="N22" s="21">
        <f>IF(Personnel!$B18="","",Personnel!AE18)</f>
        <v>0</v>
      </c>
      <c r="O22" s="21">
        <f>IF(Personnel!$B18="","",Personnel!AF18)</f>
        <v>0</v>
      </c>
      <c r="P22" s="21">
        <f>IF(Personnel!$B18="","",Personnel!AG18)</f>
        <v>0</v>
      </c>
      <c r="Q22" s="65">
        <f t="shared" si="1"/>
        <v>0</v>
      </c>
      <c r="R22" s="11"/>
      <c r="S22" s="41">
        <f t="shared" si="2"/>
        <v>0</v>
      </c>
    </row>
    <row r="23" spans="1:19" s="3" customFormat="1" ht="17.25" customHeight="1" x14ac:dyDescent="0.25">
      <c r="A23" s="40">
        <v>11</v>
      </c>
      <c r="B23" s="20" t="str">
        <f>IF(Personnel!B19="", "", Personnel!B19)</f>
        <v/>
      </c>
      <c r="C23" s="20" t="str">
        <f>IF(Personnel!B19="", "", Personnel!C19)</f>
        <v/>
      </c>
      <c r="D23" s="21" t="str">
        <f>IF(Personnel!B19="","",Personnel!W19)</f>
        <v/>
      </c>
      <c r="E23" s="21" t="str">
        <f>IF(Personnel!B19="","",Personnel!X19)</f>
        <v/>
      </c>
      <c r="F23" s="21" t="str">
        <f>IF(Personnel!B19="","",Personnel!Y19)</f>
        <v/>
      </c>
      <c r="G23" s="21" t="str">
        <f>IF(Personnel!B19="","",Personnel!Z19)</f>
        <v/>
      </c>
      <c r="H23" s="21" t="str">
        <f>IF(Personnel!B19="","",Personnel!AA19)</f>
        <v/>
      </c>
      <c r="I23" s="65">
        <f t="shared" si="0"/>
        <v>0</v>
      </c>
      <c r="J23" s="11"/>
      <c r="K23" s="21" t="str">
        <f>IF(Personnel!$B19="","",Personnel!F19)</f>
        <v/>
      </c>
      <c r="L23" s="21" t="str">
        <f>IF(Personnel!$B19="","",Personnel!AC19)</f>
        <v/>
      </c>
      <c r="M23" s="21" t="str">
        <f>IF(Personnel!$B19="","",Personnel!AD19)</f>
        <v/>
      </c>
      <c r="N23" s="21" t="str">
        <f>IF(Personnel!$B19="","",Personnel!AE19)</f>
        <v/>
      </c>
      <c r="O23" s="21" t="str">
        <f>IF(Personnel!$B19="","",Personnel!AF19)</f>
        <v/>
      </c>
      <c r="P23" s="21" t="str">
        <f>IF(Personnel!$B19="","",Personnel!AG19)</f>
        <v/>
      </c>
      <c r="Q23" s="65">
        <f t="shared" si="1"/>
        <v>0</v>
      </c>
      <c r="R23" s="11"/>
      <c r="S23" s="41">
        <f t="shared" si="2"/>
        <v>0</v>
      </c>
    </row>
    <row r="24" spans="1:19" s="3" customFormat="1" ht="17.25" customHeight="1" x14ac:dyDescent="0.25">
      <c r="A24" s="40">
        <v>12</v>
      </c>
      <c r="B24" s="20">
        <f>IF(Personnel!B20="", "", Personnel!B20)</f>
        <v>0</v>
      </c>
      <c r="C24" s="20">
        <f>IF(Personnel!B20="", "", Personnel!C20)</f>
        <v>0</v>
      </c>
      <c r="D24" s="21">
        <f>IF(Personnel!B20="","",Personnel!W20)</f>
        <v>0</v>
      </c>
      <c r="E24" s="21">
        <f>IF(Personnel!B20="","",Personnel!X20)</f>
        <v>0</v>
      </c>
      <c r="F24" s="21">
        <f>IF(Personnel!B20="","",Personnel!Y20)</f>
        <v>0</v>
      </c>
      <c r="G24" s="21">
        <f>IF(Personnel!B20="","",Personnel!Z20)</f>
        <v>0</v>
      </c>
      <c r="H24" s="21">
        <f>IF(Personnel!B20="","",Personnel!AA20)</f>
        <v>0</v>
      </c>
      <c r="I24" s="65">
        <f t="shared" si="0"/>
        <v>0</v>
      </c>
      <c r="J24" s="11"/>
      <c r="K24" s="21">
        <f>IF(Personnel!$B20="","",Personnel!F20)</f>
        <v>0</v>
      </c>
      <c r="L24" s="21">
        <f>IF(Personnel!$B20="","",Personnel!AC20)</f>
        <v>0</v>
      </c>
      <c r="M24" s="21">
        <f>IF(Personnel!$B20="","",Personnel!AD20)</f>
        <v>0</v>
      </c>
      <c r="N24" s="21">
        <f>IF(Personnel!$B20="","",Personnel!AE20)</f>
        <v>0</v>
      </c>
      <c r="O24" s="21">
        <f>IF(Personnel!$B20="","",Personnel!AF20)</f>
        <v>0</v>
      </c>
      <c r="P24" s="21">
        <f>IF(Personnel!$B20="","",Personnel!AG20)</f>
        <v>0</v>
      </c>
      <c r="Q24" s="65">
        <f t="shared" si="1"/>
        <v>0</v>
      </c>
      <c r="R24" s="11"/>
      <c r="S24" s="41">
        <f t="shared" si="2"/>
        <v>0</v>
      </c>
    </row>
    <row r="25" spans="1:19" s="6" customFormat="1" ht="28.5" customHeight="1" x14ac:dyDescent="0.25">
      <c r="A25" s="42"/>
      <c r="B25" s="24" t="s">
        <v>33</v>
      </c>
      <c r="C25" s="22"/>
      <c r="D25" s="22">
        <f>SUM(D13:D24)</f>
        <v>0</v>
      </c>
      <c r="E25" s="22">
        <f t="shared" ref="E25:I25" si="3">SUM(E13:E24)</f>
        <v>0</v>
      </c>
      <c r="F25" s="22">
        <f t="shared" si="3"/>
        <v>0</v>
      </c>
      <c r="G25" s="22">
        <f t="shared" si="3"/>
        <v>0</v>
      </c>
      <c r="H25" s="22">
        <f t="shared" si="3"/>
        <v>0</v>
      </c>
      <c r="I25" s="22">
        <f t="shared" si="3"/>
        <v>0</v>
      </c>
      <c r="J25" s="7"/>
      <c r="K25"/>
      <c r="L25" s="22">
        <f>SUM(L13:L24)</f>
        <v>0</v>
      </c>
      <c r="M25" s="22">
        <f t="shared" ref="M25:P25" si="4">SUM(M13:M24)</f>
        <v>0</v>
      </c>
      <c r="N25" s="22">
        <f t="shared" si="4"/>
        <v>0</v>
      </c>
      <c r="O25" s="22">
        <f t="shared" si="4"/>
        <v>0</v>
      </c>
      <c r="P25" s="22">
        <f t="shared" si="4"/>
        <v>0</v>
      </c>
      <c r="Q25" s="22">
        <f>SUM(Q13:Q24)</f>
        <v>0</v>
      </c>
      <c r="R25" s="7"/>
      <c r="S25" s="43">
        <f>SUM(S13:S24)</f>
        <v>0</v>
      </c>
    </row>
    <row r="26" spans="1:19" s="6" customFormat="1" x14ac:dyDescent="0.25">
      <c r="A26" s="40"/>
      <c r="B26" s="5"/>
      <c r="C26" s="5"/>
      <c r="D26" s="5"/>
      <c r="E26" s="5"/>
      <c r="F26" s="5"/>
      <c r="G26" s="5"/>
      <c r="H26" s="5"/>
      <c r="I26"/>
      <c r="J26" s="7"/>
      <c r="K26" s="7"/>
      <c r="L26" s="7"/>
      <c r="M26" s="7"/>
      <c r="N26" s="7"/>
      <c r="O26" s="7"/>
      <c r="P26" s="7"/>
      <c r="Q26" s="7"/>
      <c r="R26" s="7"/>
      <c r="S26" s="44"/>
    </row>
    <row r="27" spans="1:19" s="3" customFormat="1" ht="21.6" customHeight="1" x14ac:dyDescent="0.25">
      <c r="A27" s="40"/>
      <c r="B27" s="601" t="s">
        <v>3</v>
      </c>
      <c r="C27" s="601"/>
      <c r="D27" s="19"/>
      <c r="E27" s="19"/>
      <c r="F27" s="19"/>
      <c r="G27" s="19"/>
      <c r="H27" s="19"/>
      <c r="I27" s="62" t="s">
        <v>73</v>
      </c>
      <c r="J27" s="11"/>
      <c r="K27" s="601" t="s">
        <v>67</v>
      </c>
      <c r="L27" s="601"/>
      <c r="M27" s="601"/>
      <c r="N27" s="601"/>
      <c r="O27" s="23"/>
      <c r="P27" s="23"/>
      <c r="Q27" s="62" t="s">
        <v>71</v>
      </c>
      <c r="R27" s="11"/>
      <c r="S27" s="45" t="s">
        <v>69</v>
      </c>
    </row>
    <row r="28" spans="1:19" s="2" customFormat="1" ht="20.45" customHeight="1" x14ac:dyDescent="0.25">
      <c r="A28" s="38"/>
      <c r="B28" s="18" t="s">
        <v>31</v>
      </c>
      <c r="C28" s="17" t="s">
        <v>63</v>
      </c>
      <c r="D28" s="17" t="s">
        <v>18</v>
      </c>
      <c r="E28" s="17" t="s">
        <v>19</v>
      </c>
      <c r="F28" s="17" t="s">
        <v>24</v>
      </c>
      <c r="G28" s="17" t="s">
        <v>25</v>
      </c>
      <c r="H28" s="17" t="s">
        <v>26</v>
      </c>
      <c r="I28" s="62"/>
      <c r="J28" s="5"/>
      <c r="K28" s="17" t="s">
        <v>64</v>
      </c>
      <c r="L28" s="17" t="s">
        <v>18</v>
      </c>
      <c r="M28" s="17" t="s">
        <v>19</v>
      </c>
      <c r="N28" s="17" t="s">
        <v>24</v>
      </c>
      <c r="O28" s="17" t="s">
        <v>25</v>
      </c>
      <c r="P28" s="17" t="s">
        <v>26</v>
      </c>
      <c r="Q28" s="62"/>
      <c r="R28" s="5"/>
      <c r="S28" s="39"/>
    </row>
    <row r="29" spans="1:19" s="3" customFormat="1" ht="17.25" customHeight="1" x14ac:dyDescent="0.25">
      <c r="A29" s="40">
        <v>13</v>
      </c>
      <c r="B29" s="20" t="str">
        <f>IF(Personnel!B33="", "", Personnel!B33)</f>
        <v>Postdoctoral Scholars</v>
      </c>
      <c r="C29" s="20" t="e">
        <f>IF(Personnel!B33="", "", Personnel!#REF!)</f>
        <v>#REF!</v>
      </c>
      <c r="D29" s="21">
        <f>IF(Personnel!$B33="","",Personnel!W33)</f>
        <v>0</v>
      </c>
      <c r="E29" s="21">
        <f>IF(Personnel!$B33="","",Personnel!X33)</f>
        <v>0</v>
      </c>
      <c r="F29" s="21">
        <f>IF(Personnel!$B33="","",Personnel!Y33)</f>
        <v>0</v>
      </c>
      <c r="G29" s="21">
        <f>IF(Personnel!$B33="","",Personnel!Z33)</f>
        <v>0</v>
      </c>
      <c r="H29" s="21">
        <f>IF(Personnel!$B33="","",Personnel!AA33)</f>
        <v>0</v>
      </c>
      <c r="I29" s="65">
        <f>SUM(D29:H29)</f>
        <v>0</v>
      </c>
      <c r="J29" s="11"/>
      <c r="K29" s="21">
        <f>IF(Personnel!$B33="","",Personnel!E33)</f>
        <v>0</v>
      </c>
      <c r="L29" s="21">
        <f>IF(Personnel!$B33="","",Personnel!AC33)</f>
        <v>0</v>
      </c>
      <c r="M29" s="21">
        <f>IF(Personnel!$B33="","",Personnel!AD33)</f>
        <v>0</v>
      </c>
      <c r="N29" s="21">
        <f>IF(Personnel!$B33="","",Personnel!AE33)</f>
        <v>0</v>
      </c>
      <c r="O29" s="21">
        <f>IF(Personnel!$B33="","",Personnel!AF33)</f>
        <v>0</v>
      </c>
      <c r="P29" s="21">
        <f>IF(Personnel!$B33="","",Personnel!AG33)</f>
        <v>0</v>
      </c>
      <c r="Q29" s="65">
        <f>SUM(L29:P29)</f>
        <v>0</v>
      </c>
      <c r="R29" s="11"/>
      <c r="S29" s="41">
        <f>I29+Q29</f>
        <v>0</v>
      </c>
    </row>
    <row r="30" spans="1:19" s="3" customFormat="1" ht="17.25" customHeight="1" x14ac:dyDescent="0.25">
      <c r="A30" s="40">
        <v>14</v>
      </c>
      <c r="B30" s="20" t="str">
        <f>IF(Personnel!B34="", "", Personnel!B34)</f>
        <v>Other Professionals</v>
      </c>
      <c r="C30" s="20" t="e">
        <f>IF(Personnel!B34="", "", Personnel!#REF!)</f>
        <v>#REF!</v>
      </c>
      <c r="D30" s="21">
        <f>IF(Personnel!$B34="","",Personnel!W34)</f>
        <v>0</v>
      </c>
      <c r="E30" s="21">
        <f>IF(Personnel!$B34="","",Personnel!X34)</f>
        <v>0</v>
      </c>
      <c r="F30" s="21">
        <f>IF(Personnel!$B34="","",Personnel!Y34)</f>
        <v>0</v>
      </c>
      <c r="G30" s="21">
        <f>IF(Personnel!$B34="","",Personnel!Z34)</f>
        <v>0</v>
      </c>
      <c r="H30" s="21">
        <f>IF(Personnel!$B34="","",Personnel!AA34)</f>
        <v>0</v>
      </c>
      <c r="I30" s="65">
        <f t="shared" ref="I30:I40" si="5">SUM(D30:H30)</f>
        <v>0</v>
      </c>
      <c r="J30" s="11"/>
      <c r="K30" s="21">
        <f>IF(Personnel!$B34="","",Personnel!E34)</f>
        <v>0</v>
      </c>
      <c r="L30" s="21">
        <f>IF(Personnel!$B34="","",Personnel!AC34)</f>
        <v>0</v>
      </c>
      <c r="M30" s="21">
        <f>IF(Personnel!$B34="","",Personnel!AD34)</f>
        <v>0</v>
      </c>
      <c r="N30" s="21">
        <f>IF(Personnel!$B34="","",Personnel!AE34)</f>
        <v>0</v>
      </c>
      <c r="O30" s="21">
        <f>IF(Personnel!$B34="","",Personnel!AF34)</f>
        <v>0</v>
      </c>
      <c r="P30" s="21">
        <f>IF(Personnel!$B34="","",Personnel!AG34)</f>
        <v>0</v>
      </c>
      <c r="Q30" s="65">
        <f t="shared" ref="Q30:Q40" si="6">SUM(L30:P30)</f>
        <v>0</v>
      </c>
      <c r="R30" s="11"/>
      <c r="S30" s="41">
        <f t="shared" ref="S30:S40" si="7">I30+Q30</f>
        <v>0</v>
      </c>
    </row>
    <row r="31" spans="1:19" s="3" customFormat="1" ht="17.25" customHeight="1" x14ac:dyDescent="0.25">
      <c r="A31" s="40">
        <v>15</v>
      </c>
      <c r="B31" s="20" t="str">
        <f>IF(Personnel!B35="", "", Personnel!B35)</f>
        <v>Graduate Students</v>
      </c>
      <c r="C31" s="20" t="e">
        <f>IF(Personnel!B35="", "", Personnel!#REF!)</f>
        <v>#REF!</v>
      </c>
      <c r="D31" s="21">
        <f>IF(Personnel!$B35="","",Personnel!W35)</f>
        <v>0</v>
      </c>
      <c r="E31" s="21">
        <f>IF(Personnel!$B35="","",Personnel!X35)</f>
        <v>0</v>
      </c>
      <c r="F31" s="21">
        <f>IF(Personnel!$B35="","",Personnel!Y35)</f>
        <v>0</v>
      </c>
      <c r="G31" s="21">
        <f>IF(Personnel!$B35="","",Personnel!Z35)</f>
        <v>0</v>
      </c>
      <c r="H31" s="21">
        <f>IF(Personnel!$B35="","",Personnel!AA35)</f>
        <v>0</v>
      </c>
      <c r="I31" s="65">
        <f t="shared" si="5"/>
        <v>0</v>
      </c>
      <c r="J31" s="11"/>
      <c r="K31" s="21">
        <f>IF(Personnel!$B35="","",Personnel!E35)</f>
        <v>0</v>
      </c>
      <c r="L31" s="21">
        <f>IF(Personnel!$B35="","",Personnel!AC35)</f>
        <v>0</v>
      </c>
      <c r="M31" s="21">
        <f>IF(Personnel!$B35="","",Personnel!AD35)</f>
        <v>0</v>
      </c>
      <c r="N31" s="21">
        <f>IF(Personnel!$B35="","",Personnel!AE35)</f>
        <v>0</v>
      </c>
      <c r="O31" s="21">
        <f>IF(Personnel!$B35="","",Personnel!AF35)</f>
        <v>0</v>
      </c>
      <c r="P31" s="21">
        <f>IF(Personnel!$B35="","",Personnel!AG35)</f>
        <v>0</v>
      </c>
      <c r="Q31" s="65">
        <f t="shared" si="6"/>
        <v>0</v>
      </c>
      <c r="R31" s="11"/>
      <c r="S31" s="41">
        <f t="shared" si="7"/>
        <v>0</v>
      </c>
    </row>
    <row r="32" spans="1:19" s="3" customFormat="1" ht="17.25" customHeight="1" x14ac:dyDescent="0.25">
      <c r="A32" s="40">
        <v>16</v>
      </c>
      <c r="B32" s="20" t="str">
        <f>IF(Personnel!B36="", "", Personnel!B36)</f>
        <v>Undergraduate Students</v>
      </c>
      <c r="C32" s="20" t="e">
        <f>IF(Personnel!B36="", "", Personnel!#REF!)</f>
        <v>#REF!</v>
      </c>
      <c r="D32" s="21">
        <f>IF(Personnel!$B36="","",Personnel!W36)</f>
        <v>0</v>
      </c>
      <c r="E32" s="21">
        <f>IF(Personnel!$B36="","",Personnel!X36)</f>
        <v>0</v>
      </c>
      <c r="F32" s="21">
        <f>IF(Personnel!$B36="","",Personnel!Y36)</f>
        <v>0</v>
      </c>
      <c r="G32" s="21">
        <f>IF(Personnel!$B36="","",Personnel!Z36)</f>
        <v>0</v>
      </c>
      <c r="H32" s="21">
        <f>IF(Personnel!$B36="","",Personnel!AA36)</f>
        <v>0</v>
      </c>
      <c r="I32" s="65">
        <f t="shared" si="5"/>
        <v>0</v>
      </c>
      <c r="J32" s="11"/>
      <c r="K32" s="21">
        <f>IF(Personnel!$B36="","",Personnel!E36)</f>
        <v>0</v>
      </c>
      <c r="L32" s="21">
        <f>IF(Personnel!$B36="","",Personnel!AC36)</f>
        <v>0</v>
      </c>
      <c r="M32" s="21">
        <f>IF(Personnel!$B36="","",Personnel!AD36)</f>
        <v>0</v>
      </c>
      <c r="N32" s="21">
        <f>IF(Personnel!$B36="","",Personnel!AE36)</f>
        <v>0</v>
      </c>
      <c r="O32" s="21">
        <f>IF(Personnel!$B36="","",Personnel!AF36)</f>
        <v>0</v>
      </c>
      <c r="P32" s="21">
        <f>IF(Personnel!$B36="","",Personnel!AG36)</f>
        <v>0</v>
      </c>
      <c r="Q32" s="65">
        <f t="shared" si="6"/>
        <v>0</v>
      </c>
      <c r="R32" s="11"/>
      <c r="S32" s="41">
        <f t="shared" si="7"/>
        <v>0</v>
      </c>
    </row>
    <row r="33" spans="1:19" s="3" customFormat="1" ht="17.25" customHeight="1" x14ac:dyDescent="0.25">
      <c r="A33" s="40">
        <v>17</v>
      </c>
      <c r="B33" s="20" t="str">
        <f>IF(Personnel!B37="", "", Personnel!B37)</f>
        <v>Administrative/Clerical</v>
      </c>
      <c r="C33" s="20" t="e">
        <f>IF(Personnel!B37="", "", Personnel!#REF!)</f>
        <v>#REF!</v>
      </c>
      <c r="D33" s="21">
        <f>IF(Personnel!$B37="","",Personnel!W37)</f>
        <v>0</v>
      </c>
      <c r="E33" s="21">
        <f>IF(Personnel!$B37="","",Personnel!X37)</f>
        <v>0</v>
      </c>
      <c r="F33" s="21">
        <f>IF(Personnel!$B37="","",Personnel!Y37)</f>
        <v>0</v>
      </c>
      <c r="G33" s="21">
        <f>IF(Personnel!$B37="","",Personnel!Z37)</f>
        <v>0</v>
      </c>
      <c r="H33" s="21">
        <f>IF(Personnel!$B37="","",Personnel!AA37)</f>
        <v>0</v>
      </c>
      <c r="I33" s="65">
        <f t="shared" si="5"/>
        <v>0</v>
      </c>
      <c r="J33" s="11"/>
      <c r="K33" s="21">
        <f>IF(Personnel!$B37="","",Personnel!E37)</f>
        <v>0</v>
      </c>
      <c r="L33" s="21">
        <f>IF(Personnel!$B37="","",Personnel!AC37)</f>
        <v>0</v>
      </c>
      <c r="M33" s="21">
        <f>IF(Personnel!$B37="","",Personnel!AD37)</f>
        <v>0</v>
      </c>
      <c r="N33" s="21">
        <f>IF(Personnel!$B37="","",Personnel!AE37)</f>
        <v>0</v>
      </c>
      <c r="O33" s="21">
        <f>IF(Personnel!$B37="","",Personnel!AF37)</f>
        <v>0</v>
      </c>
      <c r="P33" s="21">
        <f>IF(Personnel!$B37="","",Personnel!AG37)</f>
        <v>0</v>
      </c>
      <c r="Q33" s="65">
        <f t="shared" si="6"/>
        <v>0</v>
      </c>
      <c r="R33" s="11"/>
      <c r="S33" s="41">
        <f t="shared" si="7"/>
        <v>0</v>
      </c>
    </row>
    <row r="34" spans="1:19" s="3" customFormat="1" ht="17.25" customHeight="1" x14ac:dyDescent="0.25">
      <c r="A34" s="40">
        <v>18</v>
      </c>
      <c r="B34" s="20" t="str">
        <f>IF(Personnel!B38="", "", Personnel!B38)</f>
        <v>Other</v>
      </c>
      <c r="C34" s="20" t="e">
        <f>IF(Personnel!B38="", "", Personnel!#REF!)</f>
        <v>#REF!</v>
      </c>
      <c r="D34" s="21">
        <f>IF(Personnel!$B38="","",Personnel!W38)</f>
        <v>0</v>
      </c>
      <c r="E34" s="21">
        <f>IF(Personnel!$B38="","",Personnel!X38)</f>
        <v>0</v>
      </c>
      <c r="F34" s="21">
        <f>IF(Personnel!$B38="","",Personnel!Y38)</f>
        <v>0</v>
      </c>
      <c r="G34" s="21">
        <f>IF(Personnel!$B38="","",Personnel!Z38)</f>
        <v>0</v>
      </c>
      <c r="H34" s="21">
        <f>IF(Personnel!$B38="","",Personnel!AA38)</f>
        <v>0</v>
      </c>
      <c r="I34" s="65">
        <f t="shared" si="5"/>
        <v>0</v>
      </c>
      <c r="J34" s="11"/>
      <c r="K34" s="21">
        <f>IF(Personnel!$B38="","",Personnel!E38)</f>
        <v>0</v>
      </c>
      <c r="L34" s="21">
        <f>IF(Personnel!$B38="","",Personnel!AC38)</f>
        <v>0</v>
      </c>
      <c r="M34" s="21">
        <f>IF(Personnel!$B38="","",Personnel!AD38)</f>
        <v>0</v>
      </c>
      <c r="N34" s="21">
        <f>IF(Personnel!$B38="","",Personnel!AE38)</f>
        <v>0</v>
      </c>
      <c r="O34" s="21">
        <f>IF(Personnel!$B38="","",Personnel!AF38)</f>
        <v>0</v>
      </c>
      <c r="P34" s="21">
        <f>IF(Personnel!$B38="","",Personnel!AG38)</f>
        <v>0</v>
      </c>
      <c r="Q34" s="65">
        <f t="shared" si="6"/>
        <v>0</v>
      </c>
      <c r="R34" s="11"/>
      <c r="S34" s="41">
        <f t="shared" si="7"/>
        <v>0</v>
      </c>
    </row>
    <row r="35" spans="1:19" s="3" customFormat="1" ht="17.25" customHeight="1" x14ac:dyDescent="0.25">
      <c r="A35" s="40">
        <v>19</v>
      </c>
      <c r="B35" s="20" t="e">
        <f>IF(Personnel!#REF!="", "", Personnel!#REF!)</f>
        <v>#REF!</v>
      </c>
      <c r="C35" s="20" t="e">
        <f>IF(Personnel!#REF!="", "", Personnel!#REF!)</f>
        <v>#REF!</v>
      </c>
      <c r="D35" s="21" t="e">
        <f>IF(Personnel!#REF!="","",Personnel!#REF!)</f>
        <v>#REF!</v>
      </c>
      <c r="E35" s="21" t="e">
        <f>IF(Personnel!#REF!="","",Personnel!#REF!)</f>
        <v>#REF!</v>
      </c>
      <c r="F35" s="21" t="e">
        <f>IF(Personnel!#REF!="","",Personnel!#REF!)</f>
        <v>#REF!</v>
      </c>
      <c r="G35" s="21" t="e">
        <f>IF(Personnel!#REF!="","",Personnel!#REF!)</f>
        <v>#REF!</v>
      </c>
      <c r="H35" s="21" t="e">
        <f>IF(Personnel!#REF!="","",Personnel!#REF!)</f>
        <v>#REF!</v>
      </c>
      <c r="I35" s="65" t="e">
        <f t="shared" si="5"/>
        <v>#REF!</v>
      </c>
      <c r="J35" s="11"/>
      <c r="K35" s="21" t="e">
        <f>IF(Personnel!#REF!="","",Personnel!#REF!)</f>
        <v>#REF!</v>
      </c>
      <c r="L35" s="21" t="e">
        <f>IF(Personnel!#REF!="","",Personnel!#REF!)</f>
        <v>#REF!</v>
      </c>
      <c r="M35" s="21" t="e">
        <f>IF(Personnel!#REF!="","",Personnel!#REF!)</f>
        <v>#REF!</v>
      </c>
      <c r="N35" s="21" t="e">
        <f>IF(Personnel!#REF!="","",Personnel!#REF!)</f>
        <v>#REF!</v>
      </c>
      <c r="O35" s="21" t="e">
        <f>IF(Personnel!#REF!="","",Personnel!#REF!)</f>
        <v>#REF!</v>
      </c>
      <c r="P35" s="21" t="e">
        <f>IF(Personnel!#REF!="","",Personnel!#REF!)</f>
        <v>#REF!</v>
      </c>
      <c r="Q35" s="65" t="e">
        <f t="shared" si="6"/>
        <v>#REF!</v>
      </c>
      <c r="R35" s="11"/>
      <c r="S35" s="41" t="e">
        <f t="shared" si="7"/>
        <v>#REF!</v>
      </c>
    </row>
    <row r="36" spans="1:19" s="3" customFormat="1" ht="17.25" customHeight="1" x14ac:dyDescent="0.25">
      <c r="A36" s="40">
        <v>20</v>
      </c>
      <c r="B36" s="20" t="e">
        <f>IF(Personnel!#REF!="", "", Personnel!#REF!)</f>
        <v>#REF!</v>
      </c>
      <c r="C36" s="20" t="e">
        <f>IF(Personnel!#REF!="", "", Personnel!#REF!)</f>
        <v>#REF!</v>
      </c>
      <c r="D36" s="21" t="e">
        <f>IF(Personnel!#REF!="","",Personnel!#REF!)</f>
        <v>#REF!</v>
      </c>
      <c r="E36" s="21" t="e">
        <f>IF(Personnel!#REF!="","",Personnel!#REF!)</f>
        <v>#REF!</v>
      </c>
      <c r="F36" s="21" t="e">
        <f>IF(Personnel!#REF!="","",Personnel!#REF!)</f>
        <v>#REF!</v>
      </c>
      <c r="G36" s="21" t="e">
        <f>IF(Personnel!#REF!="","",Personnel!#REF!)</f>
        <v>#REF!</v>
      </c>
      <c r="H36" s="21" t="e">
        <f>IF(Personnel!#REF!="","",Personnel!#REF!)</f>
        <v>#REF!</v>
      </c>
      <c r="I36" s="65" t="e">
        <f t="shared" si="5"/>
        <v>#REF!</v>
      </c>
      <c r="J36" s="11"/>
      <c r="K36" s="21" t="e">
        <f>IF(Personnel!#REF!="","",Personnel!#REF!)</f>
        <v>#REF!</v>
      </c>
      <c r="L36" s="21" t="e">
        <f>IF(Personnel!#REF!="","",Personnel!#REF!)</f>
        <v>#REF!</v>
      </c>
      <c r="M36" s="21" t="e">
        <f>IF(Personnel!#REF!="","",Personnel!#REF!)</f>
        <v>#REF!</v>
      </c>
      <c r="N36" s="21" t="e">
        <f>IF(Personnel!#REF!="","",Personnel!#REF!)</f>
        <v>#REF!</v>
      </c>
      <c r="O36" s="21" t="e">
        <f>IF(Personnel!#REF!="","",Personnel!#REF!)</f>
        <v>#REF!</v>
      </c>
      <c r="P36" s="21" t="e">
        <f>IF(Personnel!#REF!="","",Personnel!#REF!)</f>
        <v>#REF!</v>
      </c>
      <c r="Q36" s="65" t="e">
        <f t="shared" si="6"/>
        <v>#REF!</v>
      </c>
      <c r="R36" s="11"/>
      <c r="S36" s="41" t="e">
        <f t="shared" si="7"/>
        <v>#REF!</v>
      </c>
    </row>
    <row r="37" spans="1:19" s="3" customFormat="1" ht="17.25" customHeight="1" x14ac:dyDescent="0.25">
      <c r="A37" s="40">
        <v>21</v>
      </c>
      <c r="B37" s="20" t="e">
        <f>IF(Personnel!#REF!="", "", Personnel!#REF!)</f>
        <v>#REF!</v>
      </c>
      <c r="C37" s="20" t="e">
        <f>IF(Personnel!#REF!="", "", Personnel!#REF!)</f>
        <v>#REF!</v>
      </c>
      <c r="D37" s="21" t="e">
        <f>IF(Personnel!#REF!="","",Personnel!#REF!)</f>
        <v>#REF!</v>
      </c>
      <c r="E37" s="21" t="e">
        <f>IF(Personnel!#REF!="","",Personnel!#REF!)</f>
        <v>#REF!</v>
      </c>
      <c r="F37" s="21" t="e">
        <f>IF(Personnel!#REF!="","",Personnel!#REF!)</f>
        <v>#REF!</v>
      </c>
      <c r="G37" s="21" t="e">
        <f>IF(Personnel!#REF!="","",Personnel!#REF!)</f>
        <v>#REF!</v>
      </c>
      <c r="H37" s="21" t="e">
        <f>IF(Personnel!#REF!="","",Personnel!#REF!)</f>
        <v>#REF!</v>
      </c>
      <c r="I37" s="65" t="e">
        <f t="shared" si="5"/>
        <v>#REF!</v>
      </c>
      <c r="J37" s="11"/>
      <c r="K37" s="21" t="e">
        <f>IF(Personnel!#REF!="","",Personnel!#REF!)</f>
        <v>#REF!</v>
      </c>
      <c r="L37" s="21" t="e">
        <f>IF(Personnel!#REF!="","",Personnel!#REF!)</f>
        <v>#REF!</v>
      </c>
      <c r="M37" s="21" t="e">
        <f>IF(Personnel!#REF!="","",Personnel!#REF!)</f>
        <v>#REF!</v>
      </c>
      <c r="N37" s="21" t="e">
        <f>IF(Personnel!#REF!="","",Personnel!#REF!)</f>
        <v>#REF!</v>
      </c>
      <c r="O37" s="21" t="e">
        <f>IF(Personnel!#REF!="","",Personnel!#REF!)</f>
        <v>#REF!</v>
      </c>
      <c r="P37" s="21" t="e">
        <f>IF(Personnel!#REF!="","",Personnel!#REF!)</f>
        <v>#REF!</v>
      </c>
      <c r="Q37" s="65" t="e">
        <f t="shared" si="6"/>
        <v>#REF!</v>
      </c>
      <c r="R37" s="11"/>
      <c r="S37" s="41" t="e">
        <f t="shared" si="7"/>
        <v>#REF!</v>
      </c>
    </row>
    <row r="38" spans="1:19" s="3" customFormat="1" ht="17.25" customHeight="1" x14ac:dyDescent="0.25">
      <c r="A38" s="40">
        <v>22</v>
      </c>
      <c r="B38" s="20" t="e">
        <f>IF(Personnel!#REF!="", "", Personnel!#REF!)</f>
        <v>#REF!</v>
      </c>
      <c r="C38" s="20" t="e">
        <f>IF(Personnel!#REF!="", "", Personnel!#REF!)</f>
        <v>#REF!</v>
      </c>
      <c r="D38" s="21" t="e">
        <f>IF(Personnel!#REF!="","",Personnel!#REF!)</f>
        <v>#REF!</v>
      </c>
      <c r="E38" s="21" t="e">
        <f>IF(Personnel!#REF!="","",Personnel!#REF!)</f>
        <v>#REF!</v>
      </c>
      <c r="F38" s="21" t="e">
        <f>IF(Personnel!#REF!="","",Personnel!#REF!)</f>
        <v>#REF!</v>
      </c>
      <c r="G38" s="21" t="e">
        <f>IF(Personnel!#REF!="","",Personnel!#REF!)</f>
        <v>#REF!</v>
      </c>
      <c r="H38" s="21" t="e">
        <f>IF(Personnel!#REF!="","",Personnel!#REF!)</f>
        <v>#REF!</v>
      </c>
      <c r="I38" s="65" t="e">
        <f t="shared" si="5"/>
        <v>#REF!</v>
      </c>
      <c r="J38" s="11"/>
      <c r="K38" s="21" t="e">
        <f>IF(Personnel!#REF!="","",Personnel!#REF!)</f>
        <v>#REF!</v>
      </c>
      <c r="L38" s="21" t="e">
        <f>IF(Personnel!#REF!="","",Personnel!#REF!)</f>
        <v>#REF!</v>
      </c>
      <c r="M38" s="21" t="e">
        <f>IF(Personnel!#REF!="","",Personnel!#REF!)</f>
        <v>#REF!</v>
      </c>
      <c r="N38" s="21" t="e">
        <f>IF(Personnel!#REF!="","",Personnel!#REF!)</f>
        <v>#REF!</v>
      </c>
      <c r="O38" s="21" t="e">
        <f>IF(Personnel!#REF!="","",Personnel!#REF!)</f>
        <v>#REF!</v>
      </c>
      <c r="P38" s="21" t="e">
        <f>IF(Personnel!#REF!="","",Personnel!#REF!)</f>
        <v>#REF!</v>
      </c>
      <c r="Q38" s="65" t="e">
        <f t="shared" si="6"/>
        <v>#REF!</v>
      </c>
      <c r="R38" s="11"/>
      <c r="S38" s="41" t="e">
        <f t="shared" si="7"/>
        <v>#REF!</v>
      </c>
    </row>
    <row r="39" spans="1:19" s="3" customFormat="1" ht="17.25" customHeight="1" x14ac:dyDescent="0.25">
      <c r="A39" s="40">
        <v>23</v>
      </c>
      <c r="B39" s="20" t="e">
        <f>IF(Personnel!#REF!="", "", Personnel!#REF!)</f>
        <v>#REF!</v>
      </c>
      <c r="C39" s="20" t="e">
        <f>IF(Personnel!#REF!="", "", Personnel!#REF!)</f>
        <v>#REF!</v>
      </c>
      <c r="D39" s="21" t="e">
        <f>IF(Personnel!#REF!="","",Personnel!#REF!)</f>
        <v>#REF!</v>
      </c>
      <c r="E39" s="21" t="e">
        <f>IF(Personnel!#REF!="","",Personnel!#REF!)</f>
        <v>#REF!</v>
      </c>
      <c r="F39" s="21" t="e">
        <f>IF(Personnel!#REF!="","",Personnel!#REF!)</f>
        <v>#REF!</v>
      </c>
      <c r="G39" s="21" t="e">
        <f>IF(Personnel!#REF!="","",Personnel!#REF!)</f>
        <v>#REF!</v>
      </c>
      <c r="H39" s="21" t="e">
        <f>IF(Personnel!#REF!="","",Personnel!#REF!)</f>
        <v>#REF!</v>
      </c>
      <c r="I39" s="65" t="e">
        <f t="shared" si="5"/>
        <v>#REF!</v>
      </c>
      <c r="J39" s="11"/>
      <c r="K39" s="21" t="e">
        <f>IF(Personnel!#REF!="","",Personnel!#REF!)</f>
        <v>#REF!</v>
      </c>
      <c r="L39" s="21" t="e">
        <f>IF(Personnel!#REF!="","",Personnel!#REF!)</f>
        <v>#REF!</v>
      </c>
      <c r="M39" s="21" t="e">
        <f>IF(Personnel!#REF!="","",Personnel!#REF!)</f>
        <v>#REF!</v>
      </c>
      <c r="N39" s="21" t="e">
        <f>IF(Personnel!#REF!="","",Personnel!#REF!)</f>
        <v>#REF!</v>
      </c>
      <c r="O39" s="21" t="e">
        <f>IF(Personnel!#REF!="","",Personnel!#REF!)</f>
        <v>#REF!</v>
      </c>
      <c r="P39" s="21" t="e">
        <f>IF(Personnel!#REF!="","",Personnel!#REF!)</f>
        <v>#REF!</v>
      </c>
      <c r="Q39" s="65" t="e">
        <f t="shared" si="6"/>
        <v>#REF!</v>
      </c>
      <c r="R39" s="11"/>
      <c r="S39" s="41" t="e">
        <f t="shared" si="7"/>
        <v>#REF!</v>
      </c>
    </row>
    <row r="40" spans="1:19" s="3" customFormat="1" ht="17.25" customHeight="1" x14ac:dyDescent="0.25">
      <c r="A40" s="40">
        <v>24</v>
      </c>
      <c r="B40" s="20" t="e">
        <f>IF(Personnel!#REF!="", "", Personnel!#REF!)</f>
        <v>#REF!</v>
      </c>
      <c r="C40" s="20" t="e">
        <f>IF(Personnel!#REF!="", "", Personnel!#REF!)</f>
        <v>#REF!</v>
      </c>
      <c r="D40" s="21" t="e">
        <f>IF(Personnel!#REF!="","",Personnel!#REF!)</f>
        <v>#REF!</v>
      </c>
      <c r="E40" s="21" t="e">
        <f>IF(Personnel!#REF!="","",Personnel!#REF!)</f>
        <v>#REF!</v>
      </c>
      <c r="F40" s="21" t="e">
        <f>IF(Personnel!#REF!="","",Personnel!#REF!)</f>
        <v>#REF!</v>
      </c>
      <c r="G40" s="21" t="e">
        <f>IF(Personnel!#REF!="","",Personnel!#REF!)</f>
        <v>#REF!</v>
      </c>
      <c r="H40" s="21" t="e">
        <f>IF(Personnel!#REF!="","",Personnel!#REF!)</f>
        <v>#REF!</v>
      </c>
      <c r="I40" s="65" t="e">
        <f t="shared" si="5"/>
        <v>#REF!</v>
      </c>
      <c r="J40" s="11"/>
      <c r="K40" s="21" t="e">
        <f>IF(Personnel!#REF!="","",Personnel!#REF!)</f>
        <v>#REF!</v>
      </c>
      <c r="L40" s="21" t="e">
        <f>IF(Personnel!#REF!="","",Personnel!#REF!)</f>
        <v>#REF!</v>
      </c>
      <c r="M40" s="21" t="e">
        <f>IF(Personnel!#REF!="","",Personnel!#REF!)</f>
        <v>#REF!</v>
      </c>
      <c r="N40" s="21" t="e">
        <f>IF(Personnel!#REF!="","",Personnel!#REF!)</f>
        <v>#REF!</v>
      </c>
      <c r="O40" s="21" t="e">
        <f>IF(Personnel!#REF!="","",Personnel!#REF!)</f>
        <v>#REF!</v>
      </c>
      <c r="P40" s="21" t="e">
        <f>IF(Personnel!#REF!="","",Personnel!#REF!)</f>
        <v>#REF!</v>
      </c>
      <c r="Q40" s="65" t="e">
        <f t="shared" si="6"/>
        <v>#REF!</v>
      </c>
      <c r="R40" s="11"/>
      <c r="S40" s="41" t="e">
        <f t="shared" si="7"/>
        <v>#REF!</v>
      </c>
    </row>
    <row r="41" spans="1:19" s="6" customFormat="1" ht="28.5" customHeight="1" x14ac:dyDescent="0.25">
      <c r="A41" s="42"/>
      <c r="B41" s="24" t="s">
        <v>34</v>
      </c>
      <c r="C41" s="22"/>
      <c r="D41" s="22" t="e">
        <f>SUM(D29:D40)</f>
        <v>#REF!</v>
      </c>
      <c r="E41" s="22" t="e">
        <f t="shared" ref="E41:H41" si="8">SUM(E29:E40)</f>
        <v>#REF!</v>
      </c>
      <c r="F41" s="22" t="e">
        <f t="shared" si="8"/>
        <v>#REF!</v>
      </c>
      <c r="G41" s="22" t="e">
        <f t="shared" si="8"/>
        <v>#REF!</v>
      </c>
      <c r="H41" s="22" t="e">
        <f t="shared" si="8"/>
        <v>#REF!</v>
      </c>
      <c r="I41" s="22" t="e">
        <f t="shared" ref="I41" si="9">SUM(I29:I40)</f>
        <v>#REF!</v>
      </c>
      <c r="J41" s="7"/>
      <c r="K41"/>
      <c r="L41" s="22" t="e">
        <f>SUM(L29:L40)</f>
        <v>#REF!</v>
      </c>
      <c r="M41" s="22" t="e">
        <f t="shared" ref="M41:Q41" si="10">SUM(M29:M40)</f>
        <v>#REF!</v>
      </c>
      <c r="N41" s="22" t="e">
        <f t="shared" si="10"/>
        <v>#REF!</v>
      </c>
      <c r="O41" s="22" t="e">
        <f t="shared" si="10"/>
        <v>#REF!</v>
      </c>
      <c r="P41" s="22" t="e">
        <f t="shared" si="10"/>
        <v>#REF!</v>
      </c>
      <c r="Q41" s="22" t="e">
        <f t="shared" si="10"/>
        <v>#REF!</v>
      </c>
      <c r="R41" s="7"/>
      <c r="S41" s="43" t="e">
        <f>SUM(S29:S40)</f>
        <v>#REF!</v>
      </c>
    </row>
    <row r="42" spans="1:19" s="6" customFormat="1" x14ac:dyDescent="0.25">
      <c r="A42" s="40"/>
      <c r="B42" s="5"/>
      <c r="C42" s="5"/>
      <c r="D42" s="5"/>
      <c r="E42" s="5"/>
      <c r="F42" s="5"/>
      <c r="G42" s="5"/>
      <c r="H42" s="5"/>
      <c r="I42"/>
      <c r="J42" s="7"/>
      <c r="K42" s="7"/>
      <c r="L42" s="7"/>
      <c r="M42" s="7"/>
      <c r="N42" s="7"/>
      <c r="O42" s="7"/>
      <c r="P42" s="7"/>
      <c r="Q42" s="7"/>
      <c r="R42" s="7"/>
      <c r="S42" s="44"/>
    </row>
    <row r="43" spans="1:19" s="3" customFormat="1" ht="21.6" customHeight="1" x14ac:dyDescent="0.25">
      <c r="A43" s="40"/>
      <c r="B43" s="601" t="s">
        <v>4</v>
      </c>
      <c r="C43" s="601"/>
      <c r="D43" s="19"/>
      <c r="E43" s="19"/>
      <c r="F43" s="19"/>
      <c r="G43" s="19"/>
      <c r="H43" s="19"/>
      <c r="I43" s="62" t="s">
        <v>130</v>
      </c>
      <c r="J43" s="11"/>
      <c r="K43" s="11"/>
      <c r="L43" s="11"/>
      <c r="M43" s="11"/>
      <c r="N43" s="11"/>
      <c r="O43" s="11"/>
      <c r="P43" s="11"/>
      <c r="Q43" s="11"/>
      <c r="R43" s="11"/>
      <c r="S43" s="46"/>
    </row>
    <row r="44" spans="1:19" s="2" customFormat="1" ht="20.45" customHeight="1" x14ac:dyDescent="0.25">
      <c r="A44" s="38"/>
      <c r="B44" s="18" t="s">
        <v>77</v>
      </c>
      <c r="C44" s="17" t="s">
        <v>76</v>
      </c>
      <c r="D44" s="17" t="s">
        <v>18</v>
      </c>
      <c r="E44" s="17" t="s">
        <v>19</v>
      </c>
      <c r="F44" s="17" t="s">
        <v>24</v>
      </c>
      <c r="G44" s="17" t="s">
        <v>25</v>
      </c>
      <c r="H44" s="17" t="s">
        <v>26</v>
      </c>
      <c r="I44" s="62" t="s">
        <v>131</v>
      </c>
      <c r="J44" s="5"/>
      <c r="K44" s="5"/>
      <c r="L44" s="5"/>
      <c r="M44" s="5"/>
      <c r="N44" s="5"/>
      <c r="O44" s="5"/>
      <c r="P44" s="5"/>
      <c r="Q44" s="5"/>
      <c r="R44" s="5"/>
      <c r="S44" s="47"/>
    </row>
    <row r="45" spans="1:19" s="3" customFormat="1" x14ac:dyDescent="0.25">
      <c r="A45" s="40"/>
      <c r="B45" s="29" t="s">
        <v>1</v>
      </c>
      <c r="C45" s="30">
        <f>COUNTIF(Personnel!F:F,Fringe9)</f>
        <v>0</v>
      </c>
      <c r="D45" s="11">
        <f>SUMIFS(Personnel!AC:AC,Personnel!$F:$F,Lists!$D$2)</f>
        <v>0</v>
      </c>
      <c r="E45" s="11">
        <f>SUMIFS(Personnel!AD:AD,Personnel!$F:$F,Lists!$D$2)</f>
        <v>0</v>
      </c>
      <c r="F45" s="11">
        <f>SUMIFS(Personnel!AE:AE,Personnel!$F:$F,Lists!$D$2)</f>
        <v>0</v>
      </c>
      <c r="G45" s="11">
        <f>SUMIFS(Personnel!AF:AF,Personnel!$F:$F,Lists!$D$2)</f>
        <v>0</v>
      </c>
      <c r="H45" s="11">
        <f>SUMIFS(Personnel!AG:AG,Personnel!$F:$F,Lists!$D$2)</f>
        <v>0</v>
      </c>
      <c r="I45" s="65">
        <f>SUM(D45:H45)</f>
        <v>0</v>
      </c>
      <c r="J45" s="11"/>
      <c r="K45" s="11"/>
      <c r="L45" s="11"/>
      <c r="M45" s="11"/>
      <c r="N45" s="11"/>
      <c r="O45" s="11"/>
      <c r="P45" s="11"/>
      <c r="Q45" s="11"/>
      <c r="R45" s="11"/>
      <c r="S45" s="46"/>
    </row>
    <row r="46" spans="1:19" s="3" customFormat="1" x14ac:dyDescent="0.25">
      <c r="A46" s="40"/>
      <c r="B46" s="29" t="s">
        <v>13</v>
      </c>
      <c r="C46" s="30">
        <f>COUNTIF(Personnel!F:F,Fringe42)</f>
        <v>0</v>
      </c>
      <c r="D46" s="11">
        <f>SUMIFS(Personnel!AC:AC,Personnel!$F:$F,Lists!$D$3)</f>
        <v>0</v>
      </c>
      <c r="E46" s="11">
        <f>SUMIFS(Personnel!AD:AD,Personnel!$F:$F,Lists!$D$3)</f>
        <v>0</v>
      </c>
      <c r="F46" s="11">
        <f>SUMIFS(Personnel!AE:AE,Personnel!$F:$F,Lists!$D$3)</f>
        <v>0</v>
      </c>
      <c r="G46" s="11">
        <f>SUMIFS(Personnel!AF:AF,Personnel!$F:$F,Lists!$D$3)</f>
        <v>0</v>
      </c>
      <c r="H46" s="11">
        <f>SUMIFS(Personnel!AG:AG,Personnel!$F:$F,Lists!$D$3)</f>
        <v>0</v>
      </c>
      <c r="I46" s="65">
        <f t="shared" ref="I46:I47" si="11">SUM(D46:H46)</f>
        <v>0</v>
      </c>
      <c r="J46" s="11"/>
      <c r="K46" s="11"/>
      <c r="L46" s="11"/>
      <c r="M46" s="11"/>
      <c r="N46" s="11"/>
      <c r="O46" s="11"/>
      <c r="P46" s="11"/>
      <c r="Q46" s="11"/>
      <c r="R46" s="11"/>
      <c r="S46" s="46"/>
    </row>
    <row r="47" spans="1:19" s="3" customFormat="1" x14ac:dyDescent="0.25">
      <c r="A47" s="40"/>
      <c r="B47" s="29" t="s">
        <v>2</v>
      </c>
      <c r="C47" s="30">
        <f>COUNTIF(Personnel!F:F,Fring9plus1k)</f>
        <v>0</v>
      </c>
      <c r="D47" s="11">
        <f>SUMIFS(Personnel!AC:AC,Personnel!$F:$F,Lists!$D$4)</f>
        <v>0</v>
      </c>
      <c r="E47" s="11">
        <f>SUMIFS(Personnel!AD:AD,Personnel!$F:$F,Lists!$D$4)</f>
        <v>0</v>
      </c>
      <c r="F47" s="11">
        <f>SUMIFS(Personnel!AE:AE,Personnel!$F:$F,Lists!$D$4)</f>
        <v>0</v>
      </c>
      <c r="G47" s="11">
        <f>SUMIFS(Personnel!AF:AF,Personnel!$F:$F,Lists!$D$4)</f>
        <v>0</v>
      </c>
      <c r="H47" s="11">
        <f>SUMIFS(Personnel!AG:AG,Personnel!$F:$F,Lists!$D$4)</f>
        <v>0</v>
      </c>
      <c r="I47" s="65">
        <f t="shared" si="11"/>
        <v>0</v>
      </c>
      <c r="J47" s="11"/>
      <c r="K47" s="11"/>
      <c r="L47" s="11"/>
      <c r="M47" s="11"/>
      <c r="N47" s="11"/>
      <c r="O47" s="11"/>
      <c r="P47" s="11"/>
      <c r="Q47" s="11"/>
      <c r="R47" s="11"/>
      <c r="S47" s="46"/>
    </row>
    <row r="48" spans="1:19" s="6" customFormat="1" ht="28.5" customHeight="1" x14ac:dyDescent="0.25">
      <c r="A48" s="40"/>
      <c r="B48" s="31" t="s">
        <v>35</v>
      </c>
      <c r="C48" s="22"/>
      <c r="D48" s="22">
        <f>SUM(D45:D47)</f>
        <v>0</v>
      </c>
      <c r="E48" s="22">
        <f t="shared" ref="E48:I48" si="12">SUM(E45:E47)</f>
        <v>0</v>
      </c>
      <c r="F48" s="22">
        <f t="shared" si="12"/>
        <v>0</v>
      </c>
      <c r="G48" s="22">
        <f t="shared" si="12"/>
        <v>0</v>
      </c>
      <c r="H48" s="22">
        <f t="shared" si="12"/>
        <v>0</v>
      </c>
      <c r="I48" s="22">
        <f t="shared" si="12"/>
        <v>0</v>
      </c>
      <c r="J48" s="7"/>
      <c r="K48" s="7"/>
      <c r="L48" s="7"/>
      <c r="M48" s="7"/>
      <c r="N48" s="7"/>
      <c r="O48" s="7"/>
      <c r="P48" s="7"/>
      <c r="Q48" s="7"/>
      <c r="R48" s="7"/>
      <c r="S48" s="44"/>
    </row>
    <row r="49" spans="1:19" s="3" customFormat="1" ht="15.75" thickBot="1" x14ac:dyDescent="0.3">
      <c r="A49" s="40"/>
      <c r="B49" s="5"/>
      <c r="C49" s="5"/>
      <c r="D49" s="5"/>
      <c r="E49" s="5"/>
      <c r="F49" s="5"/>
      <c r="G49" s="5"/>
      <c r="H49" s="5"/>
      <c r="I49"/>
      <c r="J49" s="11"/>
      <c r="K49" s="11"/>
      <c r="L49" s="11"/>
      <c r="M49" s="11"/>
      <c r="N49" s="11"/>
      <c r="O49" s="11"/>
      <c r="P49" s="11"/>
      <c r="Q49" s="11"/>
      <c r="R49" s="11"/>
      <c r="S49" s="46"/>
    </row>
    <row r="50" spans="1:19" s="3" customFormat="1" ht="29.45" customHeight="1" thickBot="1" x14ac:dyDescent="0.3">
      <c r="A50" s="48" t="s">
        <v>121</v>
      </c>
      <c r="B50" s="593" t="s">
        <v>55</v>
      </c>
      <c r="C50" s="594"/>
      <c r="D50" s="60" t="e">
        <f>D25+L25+D41+L41</f>
        <v>#REF!</v>
      </c>
      <c r="E50" s="60" t="e">
        <f t="shared" ref="E50:H50" si="13">E25+M25+E41+M41</f>
        <v>#REF!</v>
      </c>
      <c r="F50" s="60" t="e">
        <f t="shared" si="13"/>
        <v>#REF!</v>
      </c>
      <c r="G50" s="60" t="e">
        <f t="shared" si="13"/>
        <v>#REF!</v>
      </c>
      <c r="H50" s="60" t="e">
        <f t="shared" si="13"/>
        <v>#REF!</v>
      </c>
      <c r="I50" s="61" t="e">
        <f>SUM(D50:H50)</f>
        <v>#REF!</v>
      </c>
      <c r="J50" s="49"/>
      <c r="K50" s="50"/>
      <c r="L50" s="50"/>
      <c r="M50" s="50"/>
      <c r="N50" s="50"/>
      <c r="O50" s="50"/>
      <c r="P50" s="50"/>
      <c r="Q50" s="50"/>
      <c r="R50" s="50"/>
      <c r="S50" s="51"/>
    </row>
    <row r="51" spans="1:19" s="3" customFormat="1" ht="15.75" thickBot="1" x14ac:dyDescent="0.3">
      <c r="A51" s="15"/>
      <c r="B51" s="5"/>
      <c r="C51" s="5"/>
      <c r="D51" s="5"/>
      <c r="E51" s="5"/>
      <c r="F51" s="5"/>
      <c r="G51" s="5"/>
      <c r="H51" s="5"/>
      <c r="I51"/>
    </row>
    <row r="52" spans="1:19" s="3" customFormat="1" ht="18.75" x14ac:dyDescent="0.25">
      <c r="A52" s="52"/>
      <c r="B52" s="595" t="s">
        <v>5</v>
      </c>
      <c r="C52" s="595"/>
      <c r="D52" s="33"/>
      <c r="E52" s="33"/>
      <c r="F52" s="33"/>
      <c r="G52" s="33"/>
      <c r="H52" s="33"/>
      <c r="I52" s="53"/>
    </row>
    <row r="53" spans="1:19" s="3" customFormat="1" ht="15.75" x14ac:dyDescent="0.25">
      <c r="A53" s="40"/>
      <c r="B53" s="18" t="s">
        <v>78</v>
      </c>
      <c r="C53" s="17"/>
      <c r="D53" s="17" t="s">
        <v>18</v>
      </c>
      <c r="E53" s="17" t="s">
        <v>19</v>
      </c>
      <c r="F53" s="17" t="s">
        <v>24</v>
      </c>
      <c r="G53" s="17" t="s">
        <v>25</v>
      </c>
      <c r="H53" s="17" t="s">
        <v>26</v>
      </c>
      <c r="I53" s="39"/>
    </row>
    <row r="54" spans="1:19" s="3" customFormat="1" x14ac:dyDescent="0.25">
      <c r="A54" s="40">
        <v>1</v>
      </c>
      <c r="B54" s="20" t="str">
        <f>IF(Equipment!B5="", "", Equipment!B5)</f>
        <v/>
      </c>
      <c r="C54" s="25" t="str">
        <f>IF(Equipment!B5="", "", _xlfn.CONCAT(Equipment!D5, " @ $",Equipment!C5, " each"))</f>
        <v/>
      </c>
      <c r="D54" s="25" t="str">
        <f>IF(Equipment!$E5=D$53, Equipment!$F5, "")</f>
        <v/>
      </c>
      <c r="E54" s="25" t="str">
        <f>IF(Equipment!$E5=E$53, Equipment!$F5, "")</f>
        <v/>
      </c>
      <c r="F54" s="25" t="str">
        <f>IF(Equipment!$E5=F$53, Equipment!$F5, "")</f>
        <v/>
      </c>
      <c r="G54" s="25" t="str">
        <f>IF(Equipment!$E5=G$53, Equipment!$F5, "")</f>
        <v/>
      </c>
      <c r="H54" s="25" t="str">
        <f>IF(Equipment!$E5=H$53, Equipment!$F5, "")</f>
        <v/>
      </c>
      <c r="I54" s="54" t="str">
        <f>IF(Equipment!B5="","",SUM(D54:H54))</f>
        <v/>
      </c>
    </row>
    <row r="55" spans="1:19" s="3" customFormat="1" x14ac:dyDescent="0.25">
      <c r="A55" s="40">
        <v>2</v>
      </c>
      <c r="B55" s="20" t="str">
        <f>IF(Equipment!B6="", "", Equipment!B6)</f>
        <v/>
      </c>
      <c r="C55" s="25" t="str">
        <f>IF(Equipment!B6="", "", _xlfn.CONCAT(Equipment!D6, " @ $",Equipment!C6, " each"))</f>
        <v/>
      </c>
      <c r="D55" s="25" t="str">
        <f>IF(Equipment!$E6=D$53, Equipment!$F6, "")</f>
        <v/>
      </c>
      <c r="E55" s="25" t="str">
        <f>IF(Equipment!$E6=E$53, Equipment!$F6, "")</f>
        <v/>
      </c>
      <c r="F55" s="25" t="str">
        <f>IF(Equipment!$E6=F$53, Equipment!$F6, "")</f>
        <v/>
      </c>
      <c r="G55" s="25" t="str">
        <f>IF(Equipment!$E6=G$53, Equipment!$F6, "")</f>
        <v/>
      </c>
      <c r="H55" s="25" t="str">
        <f>IF(Equipment!$E6=H$53, Equipment!$F6, "")</f>
        <v/>
      </c>
      <c r="I55" s="54" t="str">
        <f>IF(Equipment!B6="","",SUM(D55:H55))</f>
        <v/>
      </c>
    </row>
    <row r="56" spans="1:19" s="3" customFormat="1" x14ac:dyDescent="0.25">
      <c r="A56" s="40">
        <v>3</v>
      </c>
      <c r="B56" s="20" t="str">
        <f>IF(Equipment!B7="", "", Equipment!B7)</f>
        <v/>
      </c>
      <c r="C56" s="25" t="str">
        <f>IF(Equipment!B7="", "", _xlfn.CONCAT(Equipment!D7, " @ $",Equipment!C7, " each"))</f>
        <v/>
      </c>
      <c r="D56" s="25" t="str">
        <f>IF(Equipment!$E7=D$53, Equipment!$F7, "")</f>
        <v/>
      </c>
      <c r="E56" s="25" t="str">
        <f>IF(Equipment!$E7=E$53, Equipment!$F7, "")</f>
        <v/>
      </c>
      <c r="F56" s="25" t="str">
        <f>IF(Equipment!$E7=F$53, Equipment!$F7, "")</f>
        <v/>
      </c>
      <c r="G56" s="25" t="str">
        <f>IF(Equipment!$E7=G$53, Equipment!$F7, "")</f>
        <v/>
      </c>
      <c r="H56" s="25" t="str">
        <f>IF(Equipment!$E7=H$53, Equipment!$F7, "")</f>
        <v/>
      </c>
      <c r="I56" s="54" t="str">
        <f>IF(Equipment!B7="","",SUM(D56:H56))</f>
        <v/>
      </c>
    </row>
    <row r="57" spans="1:19" s="3" customFormat="1" x14ac:dyDescent="0.25">
      <c r="A57" s="40">
        <v>4</v>
      </c>
      <c r="B57" s="20" t="str">
        <f>IF(Equipment!B8="", "", Equipment!B8)</f>
        <v/>
      </c>
      <c r="C57" s="25" t="str">
        <f>IF(Equipment!B8="", "", _xlfn.CONCAT(Equipment!D8, " @ $",Equipment!C8, " each"))</f>
        <v/>
      </c>
      <c r="D57" s="25" t="str">
        <f>IF(Equipment!$E8=D$53, Equipment!$F8, "")</f>
        <v/>
      </c>
      <c r="E57" s="25" t="str">
        <f>IF(Equipment!$E8=E$53, Equipment!$F8, "")</f>
        <v/>
      </c>
      <c r="F57" s="25" t="str">
        <f>IF(Equipment!$E8=F$53, Equipment!$F8, "")</f>
        <v/>
      </c>
      <c r="G57" s="25" t="str">
        <f>IF(Equipment!$E8=G$53, Equipment!$F8, "")</f>
        <v/>
      </c>
      <c r="H57" s="25" t="str">
        <f>IF(Equipment!$E8=H$53, Equipment!$F8, "")</f>
        <v/>
      </c>
      <c r="I57" s="54" t="str">
        <f>IF(Equipment!B8="","",SUM(D57:H57))</f>
        <v/>
      </c>
    </row>
    <row r="58" spans="1:19" s="3" customFormat="1" x14ac:dyDescent="0.25">
      <c r="A58" s="40">
        <v>5</v>
      </c>
      <c r="B58" s="20" t="str">
        <f>IF(Equipment!B9="", "", Equipment!B9)</f>
        <v/>
      </c>
      <c r="C58" s="25" t="str">
        <f>IF(Equipment!B9="", "", _xlfn.CONCAT(Equipment!D9, " @ $",Equipment!C9, " each"))</f>
        <v/>
      </c>
      <c r="D58" s="25" t="str">
        <f>IF(Equipment!$E9=D$53, Equipment!$F9, "")</f>
        <v/>
      </c>
      <c r="E58" s="25" t="str">
        <f>IF(Equipment!$E9=E$53, Equipment!$F9, "")</f>
        <v/>
      </c>
      <c r="F58" s="25" t="str">
        <f>IF(Equipment!$E9=F$53, Equipment!$F9, "")</f>
        <v/>
      </c>
      <c r="G58" s="25" t="str">
        <f>IF(Equipment!$E9=G$53, Equipment!$F9, "")</f>
        <v/>
      </c>
      <c r="H58" s="25" t="str">
        <f>IF(Equipment!$E9=H$53, Equipment!$F9, "")</f>
        <v/>
      </c>
      <c r="I58" s="54" t="str">
        <f>IF(Equipment!B9="","",SUM(D58:H58))</f>
        <v/>
      </c>
    </row>
    <row r="59" spans="1:19" s="3" customFormat="1" x14ac:dyDescent="0.25">
      <c r="A59" s="40">
        <v>6</v>
      </c>
      <c r="B59" s="20" t="str">
        <f>IF(Equipment!B10="", "", Equipment!B10)</f>
        <v/>
      </c>
      <c r="C59" s="25" t="str">
        <f>IF(Equipment!B10="", "", _xlfn.CONCAT(Equipment!D10, " @ $",Equipment!C10, " each"))</f>
        <v/>
      </c>
      <c r="D59" s="25" t="str">
        <f>IF(Equipment!$E10=D$53, Equipment!$F10, "")</f>
        <v/>
      </c>
      <c r="E59" s="25" t="str">
        <f>IF(Equipment!$E10=E$53, Equipment!$F10, "")</f>
        <v/>
      </c>
      <c r="F59" s="25" t="str">
        <f>IF(Equipment!$E10=F$53, Equipment!$F10, "")</f>
        <v/>
      </c>
      <c r="G59" s="25" t="str">
        <f>IF(Equipment!$E10=G$53, Equipment!$F10, "")</f>
        <v/>
      </c>
      <c r="H59" s="25" t="str">
        <f>IF(Equipment!$E10=H$53, Equipment!$F10, "")</f>
        <v/>
      </c>
      <c r="I59" s="54" t="str">
        <f>IF(Equipment!B10="","",SUM(D59:H59))</f>
        <v/>
      </c>
    </row>
    <row r="60" spans="1:19" s="3" customFormat="1" x14ac:dyDescent="0.25">
      <c r="A60" s="40">
        <v>7</v>
      </c>
      <c r="B60" s="20" t="str">
        <f>IF(Equipment!B11="", "", Equipment!B11)</f>
        <v/>
      </c>
      <c r="C60" s="25" t="str">
        <f>IF(Equipment!B11="", "", _xlfn.CONCAT(Equipment!D11, " @ $",Equipment!C11, " each"))</f>
        <v/>
      </c>
      <c r="D60" s="25" t="str">
        <f>IF(Equipment!$E11=D$53, Equipment!$F11, "")</f>
        <v/>
      </c>
      <c r="E60" s="25" t="str">
        <f>IF(Equipment!$E11=E$53, Equipment!$F11, "")</f>
        <v/>
      </c>
      <c r="F60" s="25" t="str">
        <f>IF(Equipment!$E11=F$53, Equipment!$F11, "")</f>
        <v/>
      </c>
      <c r="G60" s="25" t="str">
        <f>IF(Equipment!$E11=G$53, Equipment!$F11, "")</f>
        <v/>
      </c>
      <c r="H60" s="25" t="str">
        <f>IF(Equipment!$E11=H$53, Equipment!$F11, "")</f>
        <v/>
      </c>
      <c r="I60" s="54" t="str">
        <f>IF(Equipment!B11="","",SUM(D60:H60))</f>
        <v/>
      </c>
    </row>
    <row r="61" spans="1:19" s="3" customFormat="1" ht="15.75" thickBot="1" x14ac:dyDescent="0.3">
      <c r="A61" s="40">
        <v>8</v>
      </c>
      <c r="B61" s="20" t="str">
        <f>IF(Equipment!B12="", "", Equipment!B12)</f>
        <v/>
      </c>
      <c r="C61" s="25" t="str">
        <f>IF(Equipment!B12="", "", _xlfn.CONCAT(Equipment!D12, " @ $",Equipment!C12, " each"))</f>
        <v/>
      </c>
      <c r="D61" s="25" t="str">
        <f>IF(Equipment!$E12=D$53, Equipment!$F12, "")</f>
        <v/>
      </c>
      <c r="E61" s="25" t="str">
        <f>IF(Equipment!$E12=E$53, Equipment!$F12, "")</f>
        <v/>
      </c>
      <c r="F61" s="25" t="str">
        <f>IF(Equipment!$E12=F$53, Equipment!$F12, "")</f>
        <v/>
      </c>
      <c r="G61" s="25" t="str">
        <f>IF(Equipment!$E12=G$53, Equipment!$F12, "")</f>
        <v/>
      </c>
      <c r="H61" s="25" t="str">
        <f>IF(Equipment!$E12=H$53, Equipment!$F12, "")</f>
        <v/>
      </c>
      <c r="I61" s="54" t="str">
        <f>IF(Equipment!B12="","",SUM(D61:H61))</f>
        <v/>
      </c>
    </row>
    <row r="62" spans="1:19" s="3" customFormat="1" ht="29.45" customHeight="1" thickBot="1" x14ac:dyDescent="0.3">
      <c r="A62" s="48" t="s">
        <v>122</v>
      </c>
      <c r="B62" s="593" t="s">
        <v>97</v>
      </c>
      <c r="C62" s="594"/>
      <c r="D62" s="60">
        <f>SUM(D54:D61)</f>
        <v>0</v>
      </c>
      <c r="E62" s="60">
        <f t="shared" ref="E62:H62" si="14">SUM(E54:E61)</f>
        <v>0</v>
      </c>
      <c r="F62" s="60">
        <f t="shared" si="14"/>
        <v>0</v>
      </c>
      <c r="G62" s="60">
        <f t="shared" si="14"/>
        <v>0</v>
      </c>
      <c r="H62" s="60">
        <f t="shared" si="14"/>
        <v>0</v>
      </c>
      <c r="I62" s="61">
        <f>SUM(D62:H62)</f>
        <v>0</v>
      </c>
      <c r="J62" s="28"/>
    </row>
    <row r="63" spans="1:19" s="3" customFormat="1" ht="15.75" thickBot="1" x14ac:dyDescent="0.3">
      <c r="A63" s="15"/>
      <c r="B63" s="5"/>
      <c r="C63" s="5"/>
      <c r="D63" s="5"/>
      <c r="E63" s="5"/>
      <c r="F63" s="5"/>
      <c r="G63" s="5"/>
      <c r="H63" s="5"/>
      <c r="I63"/>
    </row>
    <row r="64" spans="1:19" s="3" customFormat="1" ht="18.75" x14ac:dyDescent="0.25">
      <c r="A64" s="52"/>
      <c r="B64" s="81" t="s">
        <v>6</v>
      </c>
      <c r="C64" s="602" t="s">
        <v>106</v>
      </c>
      <c r="D64" s="33"/>
      <c r="E64" s="33"/>
      <c r="F64" s="33"/>
      <c r="G64" s="33"/>
      <c r="H64" s="33"/>
      <c r="I64" s="53"/>
    </row>
    <row r="65" spans="1:10" s="3" customFormat="1" ht="15.75" x14ac:dyDescent="0.25">
      <c r="A65" s="40"/>
      <c r="B65" s="18" t="s">
        <v>78</v>
      </c>
      <c r="C65" s="603"/>
      <c r="D65" s="17" t="s">
        <v>18</v>
      </c>
      <c r="E65" s="17" t="s">
        <v>19</v>
      </c>
      <c r="F65" s="17" t="s">
        <v>24</v>
      </c>
      <c r="G65" s="17" t="s">
        <v>25</v>
      </c>
      <c r="H65" s="17" t="s">
        <v>26</v>
      </c>
      <c r="I65" s="39"/>
    </row>
    <row r="66" spans="1:10" s="2" customFormat="1" ht="15" customHeight="1" x14ac:dyDescent="0.25">
      <c r="A66" s="38"/>
      <c r="B66" s="11" t="s">
        <v>94</v>
      </c>
      <c r="C66" s="30">
        <f>SUM(Travel!I9:M16)</f>
        <v>0</v>
      </c>
      <c r="D66" s="11">
        <f>Travel!Q17</f>
        <v>0</v>
      </c>
      <c r="E66" s="11">
        <f>Travel!R17</f>
        <v>0</v>
      </c>
      <c r="F66" s="11">
        <f>Travel!S17</f>
        <v>0</v>
      </c>
      <c r="G66" s="11">
        <f>Travel!T17</f>
        <v>0</v>
      </c>
      <c r="H66" s="11">
        <f>Travel!U17</f>
        <v>0</v>
      </c>
      <c r="I66" s="54">
        <f>SUM(D66:H66)</f>
        <v>0</v>
      </c>
    </row>
    <row r="67" spans="1:10" s="2" customFormat="1" ht="15" customHeight="1" thickBot="1" x14ac:dyDescent="0.3">
      <c r="A67" s="38"/>
      <c r="B67" s="11" t="s">
        <v>95</v>
      </c>
      <c r="C67" s="30">
        <f>SUM(Travel!I22:M29)</f>
        <v>0</v>
      </c>
      <c r="D67" s="11">
        <f>Travel!Q30</f>
        <v>0</v>
      </c>
      <c r="E67" s="11">
        <f>Travel!R30</f>
        <v>0</v>
      </c>
      <c r="F67" s="11">
        <f>Travel!S30</f>
        <v>0</v>
      </c>
      <c r="G67" s="11">
        <f>Travel!T30</f>
        <v>0</v>
      </c>
      <c r="H67" s="11">
        <f>Travel!U30</f>
        <v>0</v>
      </c>
      <c r="I67" s="54">
        <f>SUM(D67:H67)</f>
        <v>0</v>
      </c>
    </row>
    <row r="68" spans="1:10" s="3" customFormat="1" ht="29.45" customHeight="1" thickBot="1" x14ac:dyDescent="0.3">
      <c r="A68" s="48" t="s">
        <v>121</v>
      </c>
      <c r="B68" s="593" t="s">
        <v>98</v>
      </c>
      <c r="C68" s="594"/>
      <c r="D68" s="60">
        <f>SUM(D66:D67)</f>
        <v>0</v>
      </c>
      <c r="E68" s="60">
        <f t="shared" ref="E68:H68" si="15">SUM(E66:E67)</f>
        <v>0</v>
      </c>
      <c r="F68" s="60">
        <f t="shared" si="15"/>
        <v>0</v>
      </c>
      <c r="G68" s="60">
        <f t="shared" si="15"/>
        <v>0</v>
      </c>
      <c r="H68" s="60">
        <f t="shared" si="15"/>
        <v>0</v>
      </c>
      <c r="I68" s="61">
        <f>SUM(D68:H68)</f>
        <v>0</v>
      </c>
      <c r="J68" s="28"/>
    </row>
    <row r="69" spans="1:10" s="3" customFormat="1" ht="15.75" thickBot="1" x14ac:dyDescent="0.3">
      <c r="A69" s="15"/>
      <c r="B69" s="5"/>
      <c r="C69" s="5"/>
      <c r="D69" s="5"/>
      <c r="E69" s="5"/>
      <c r="F69" s="5"/>
      <c r="G69" s="5"/>
      <c r="H69" s="5"/>
      <c r="I69"/>
    </row>
    <row r="70" spans="1:10" s="3" customFormat="1" ht="18.75" x14ac:dyDescent="0.25">
      <c r="A70" s="52"/>
      <c r="B70" s="595" t="s">
        <v>80</v>
      </c>
      <c r="C70" s="595"/>
      <c r="D70" s="33"/>
      <c r="E70" s="33"/>
      <c r="F70" s="33"/>
      <c r="G70" s="33"/>
      <c r="H70" s="33"/>
      <c r="I70" s="53"/>
    </row>
    <row r="71" spans="1:10" s="3" customFormat="1" ht="15.75" x14ac:dyDescent="0.25">
      <c r="A71" s="40"/>
      <c r="B71" s="18" t="s">
        <v>78</v>
      </c>
      <c r="C71" s="17" t="s">
        <v>129</v>
      </c>
      <c r="D71" s="17" t="s">
        <v>18</v>
      </c>
      <c r="E71" s="17" t="s">
        <v>19</v>
      </c>
      <c r="F71" s="17" t="s">
        <v>24</v>
      </c>
      <c r="G71" s="17" t="s">
        <v>25</v>
      </c>
      <c r="H71" s="17" t="s">
        <v>26</v>
      </c>
      <c r="I71" s="39"/>
    </row>
    <row r="72" spans="1:10" s="3" customFormat="1" x14ac:dyDescent="0.25">
      <c r="A72" s="40"/>
      <c r="B72" s="21" t="s">
        <v>93</v>
      </c>
      <c r="C72" s="30">
        <f>SUM('Participant Support'!I8:M15)</f>
        <v>0</v>
      </c>
      <c r="D72" s="21">
        <f>'Participant Support'!Q16</f>
        <v>0</v>
      </c>
      <c r="E72" s="21">
        <f>'Participant Support'!R16</f>
        <v>0</v>
      </c>
      <c r="F72" s="21">
        <f>'Participant Support'!S16</f>
        <v>0</v>
      </c>
      <c r="G72" s="21">
        <f>'Participant Support'!T16</f>
        <v>0</v>
      </c>
      <c r="H72" s="21">
        <f>'Participant Support'!U16</f>
        <v>0</v>
      </c>
      <c r="I72" s="54">
        <f>SUM(D72:H72)</f>
        <v>0</v>
      </c>
    </row>
    <row r="73" spans="1:10" s="3" customFormat="1" x14ac:dyDescent="0.25">
      <c r="A73" s="40"/>
      <c r="B73" s="21" t="s">
        <v>15</v>
      </c>
      <c r="C73" s="30">
        <f>SUM('Participant Support'!I21:M28)</f>
        <v>0</v>
      </c>
      <c r="D73" s="21">
        <f>'Participant Support'!Q29</f>
        <v>0</v>
      </c>
      <c r="E73" s="21">
        <f>'Participant Support'!R29</f>
        <v>0</v>
      </c>
      <c r="F73" s="21">
        <f>'Participant Support'!S29</f>
        <v>0</v>
      </c>
      <c r="G73" s="21">
        <f>'Participant Support'!T29</f>
        <v>0</v>
      </c>
      <c r="H73" s="21">
        <f>'Participant Support'!U29</f>
        <v>0</v>
      </c>
      <c r="I73" s="54">
        <f t="shared" ref="I73:I75" si="16">SUM(D73:H73)</f>
        <v>0</v>
      </c>
    </row>
    <row r="74" spans="1:10" s="3" customFormat="1" x14ac:dyDescent="0.25">
      <c r="A74" s="40"/>
      <c r="B74" s="21" t="s">
        <v>16</v>
      </c>
      <c r="C74" s="30">
        <f>SUM('Participant Support'!I34:M41)</f>
        <v>0</v>
      </c>
      <c r="D74" s="21">
        <f>'Participant Support'!Q42</f>
        <v>0</v>
      </c>
      <c r="E74" s="21">
        <f>'Participant Support'!R42</f>
        <v>0</v>
      </c>
      <c r="F74" s="21">
        <f>'Participant Support'!S42</f>
        <v>0</v>
      </c>
      <c r="G74" s="21">
        <f>'Participant Support'!T42</f>
        <v>0</v>
      </c>
      <c r="H74" s="21">
        <f>'Participant Support'!U42</f>
        <v>0</v>
      </c>
      <c r="I74" s="54">
        <f t="shared" si="16"/>
        <v>0</v>
      </c>
    </row>
    <row r="75" spans="1:10" s="3" customFormat="1" ht="15.75" thickBot="1" x14ac:dyDescent="0.3">
      <c r="A75" s="40"/>
      <c r="B75" s="21" t="s">
        <v>17</v>
      </c>
      <c r="C75" s="30">
        <f>SUM('Participant Support'!I48:M55)</f>
        <v>0</v>
      </c>
      <c r="D75" s="21">
        <f>'Participant Support'!Q56</f>
        <v>0</v>
      </c>
      <c r="E75" s="21">
        <f>'Participant Support'!R56</f>
        <v>0</v>
      </c>
      <c r="F75" s="21">
        <f>'Participant Support'!S56</f>
        <v>0</v>
      </c>
      <c r="G75" s="21">
        <f>'Participant Support'!T56</f>
        <v>0</v>
      </c>
      <c r="H75" s="21">
        <f>'Participant Support'!U56</f>
        <v>0</v>
      </c>
      <c r="I75" s="54">
        <f t="shared" si="16"/>
        <v>0</v>
      </c>
    </row>
    <row r="76" spans="1:10" s="3" customFormat="1" ht="29.45" customHeight="1" thickBot="1" x14ac:dyDescent="0.3">
      <c r="A76" s="48" t="s">
        <v>122</v>
      </c>
      <c r="B76" s="593" t="s">
        <v>99</v>
      </c>
      <c r="C76" s="594"/>
      <c r="D76" s="60">
        <f>SUM(D72:D75)</f>
        <v>0</v>
      </c>
      <c r="E76" s="60">
        <f t="shared" ref="E76:H76" si="17">SUM(E72:E75)</f>
        <v>0</v>
      </c>
      <c r="F76" s="60">
        <f t="shared" si="17"/>
        <v>0</v>
      </c>
      <c r="G76" s="60">
        <f t="shared" si="17"/>
        <v>0</v>
      </c>
      <c r="H76" s="60">
        <f t="shared" si="17"/>
        <v>0</v>
      </c>
      <c r="I76" s="61">
        <f>SUM(D76:H76)</f>
        <v>0</v>
      </c>
      <c r="J76" s="28"/>
    </row>
    <row r="77" spans="1:10" s="3" customFormat="1" ht="15.75" thickBot="1" x14ac:dyDescent="0.3">
      <c r="A77" s="15"/>
      <c r="B77" s="5"/>
      <c r="C77" s="5"/>
      <c r="D77" s="5"/>
      <c r="E77" s="5"/>
      <c r="F77" s="5"/>
      <c r="G77" s="5"/>
      <c r="H77" s="5"/>
      <c r="I77"/>
    </row>
    <row r="78" spans="1:10" s="3" customFormat="1" ht="18.75" x14ac:dyDescent="0.25">
      <c r="A78" s="52"/>
      <c r="B78" s="595" t="s">
        <v>96</v>
      </c>
      <c r="C78" s="595"/>
      <c r="D78" s="33"/>
      <c r="E78" s="33"/>
      <c r="F78" s="33"/>
      <c r="G78" s="33"/>
      <c r="H78" s="33"/>
      <c r="I78" s="53"/>
    </row>
    <row r="79" spans="1:10" s="3" customFormat="1" ht="15.75" x14ac:dyDescent="0.25">
      <c r="A79" s="40"/>
      <c r="B79" s="18" t="s">
        <v>78</v>
      </c>
      <c r="C79" s="17"/>
      <c r="D79" s="17" t="s">
        <v>18</v>
      </c>
      <c r="E79" s="17" t="s">
        <v>19</v>
      </c>
      <c r="F79" s="17" t="s">
        <v>24</v>
      </c>
      <c r="G79" s="17" t="s">
        <v>25</v>
      </c>
      <c r="H79" s="17" t="s">
        <v>26</v>
      </c>
      <c r="I79" s="39"/>
    </row>
    <row r="80" spans="1:10" s="3" customFormat="1" x14ac:dyDescent="0.25">
      <c r="A80" s="40"/>
      <c r="B80" s="21" t="s">
        <v>7</v>
      </c>
      <c r="C80" s="64"/>
      <c r="D80" s="66">
        <f>'Other Direct'!E19</f>
        <v>0</v>
      </c>
      <c r="E80" s="66">
        <f>'Other Direct'!F19</f>
        <v>0</v>
      </c>
      <c r="F80" s="66">
        <f>'Other Direct'!G19</f>
        <v>0</v>
      </c>
      <c r="G80" s="66">
        <f>'Other Direct'!H19</f>
        <v>0</v>
      </c>
      <c r="H80" s="66">
        <f>'Other Direct'!I19</f>
        <v>0</v>
      </c>
      <c r="I80" s="54">
        <f>SUM(D80:H80)</f>
        <v>0</v>
      </c>
    </row>
    <row r="81" spans="1:10" s="3" customFormat="1" x14ac:dyDescent="0.25">
      <c r="A81" s="40"/>
      <c r="B81" s="21" t="s">
        <v>8</v>
      </c>
      <c r="C81" s="64"/>
      <c r="D81" s="66">
        <f>'Other Direct'!E20</f>
        <v>0</v>
      </c>
      <c r="E81" s="66">
        <f>'Other Direct'!F20</f>
        <v>0</v>
      </c>
      <c r="F81" s="66">
        <f>'Other Direct'!G20</f>
        <v>0</v>
      </c>
      <c r="G81" s="66">
        <f>'Other Direct'!H20</f>
        <v>0</v>
      </c>
      <c r="H81" s="66">
        <f>'Other Direct'!I20</f>
        <v>0</v>
      </c>
      <c r="I81" s="54">
        <f t="shared" ref="I81:I85" si="18">SUM(D81:H81)</f>
        <v>0</v>
      </c>
    </row>
    <row r="82" spans="1:10" s="2" customFormat="1" x14ac:dyDescent="0.25">
      <c r="A82" s="38"/>
      <c r="B82" s="21" t="s">
        <v>9</v>
      </c>
      <c r="C82" s="21"/>
      <c r="D82" s="21">
        <f>'Other Direct'!E21</f>
        <v>0</v>
      </c>
      <c r="E82" s="21">
        <f>'Other Direct'!F21</f>
        <v>0</v>
      </c>
      <c r="F82" s="21">
        <f>'Other Direct'!G21</f>
        <v>0</v>
      </c>
      <c r="G82" s="21">
        <f>'Other Direct'!H21</f>
        <v>0</v>
      </c>
      <c r="H82" s="21">
        <f>'Other Direct'!I21</f>
        <v>0</v>
      </c>
      <c r="I82" s="54">
        <f t="shared" si="18"/>
        <v>0</v>
      </c>
    </row>
    <row r="83" spans="1:10" s="2" customFormat="1" x14ac:dyDescent="0.25">
      <c r="A83" s="40" t="s">
        <v>123</v>
      </c>
      <c r="B83" s="21" t="s">
        <v>10</v>
      </c>
      <c r="C83" s="21"/>
      <c r="D83" s="21">
        <f>'Other Direct'!E15</f>
        <v>0</v>
      </c>
      <c r="E83" s="21">
        <f>'Other Direct'!F15</f>
        <v>0</v>
      </c>
      <c r="F83" s="21">
        <f>'Other Direct'!G15</f>
        <v>0</v>
      </c>
      <c r="G83" s="21">
        <f>'Other Direct'!H15</f>
        <v>0</v>
      </c>
      <c r="H83" s="21">
        <f>'Other Direct'!I15</f>
        <v>0</v>
      </c>
      <c r="I83" s="54">
        <f t="shared" si="18"/>
        <v>0</v>
      </c>
    </row>
    <row r="84" spans="1:10" s="2" customFormat="1" x14ac:dyDescent="0.25">
      <c r="A84" s="38"/>
      <c r="B84" s="21" t="s">
        <v>140</v>
      </c>
      <c r="C84" s="21"/>
      <c r="D84" s="21">
        <f>SUM('Other Direct'!E29)</f>
        <v>0</v>
      </c>
      <c r="E84" s="21">
        <f>SUM('Other Direct'!F29)</f>
        <v>0</v>
      </c>
      <c r="F84" s="21">
        <f>SUM('Other Direct'!G29)</f>
        <v>0</v>
      </c>
      <c r="G84" s="21">
        <f>SUM('Other Direct'!H29)</f>
        <v>0</v>
      </c>
      <c r="H84" s="21">
        <f>SUM('Other Direct'!I29)</f>
        <v>0</v>
      </c>
      <c r="I84" s="54">
        <f t="shared" si="18"/>
        <v>0</v>
      </c>
    </row>
    <row r="85" spans="1:10" s="2" customFormat="1" ht="15.75" thickBot="1" x14ac:dyDescent="0.3">
      <c r="A85" s="38"/>
      <c r="B85" s="21" t="s">
        <v>141</v>
      </c>
      <c r="C85" s="21"/>
      <c r="D85" s="21">
        <f>'Other Direct'!E41</f>
        <v>0</v>
      </c>
      <c r="E85" s="21">
        <f>'Other Direct'!F41</f>
        <v>0</v>
      </c>
      <c r="F85" s="21">
        <f>'Other Direct'!G41</f>
        <v>0</v>
      </c>
      <c r="G85" s="21">
        <f>'Other Direct'!H41</f>
        <v>0</v>
      </c>
      <c r="H85" s="21">
        <f>'Other Direct'!I41</f>
        <v>0</v>
      </c>
      <c r="I85" s="54">
        <f t="shared" si="18"/>
        <v>0</v>
      </c>
    </row>
    <row r="86" spans="1:10" s="3" customFormat="1" ht="29.45" customHeight="1" thickBot="1" x14ac:dyDescent="0.3">
      <c r="A86" s="48" t="s">
        <v>121</v>
      </c>
      <c r="B86" s="593" t="s">
        <v>102</v>
      </c>
      <c r="C86" s="594"/>
      <c r="D86" s="60">
        <f>SUM(D80:D85)</f>
        <v>0</v>
      </c>
      <c r="E86" s="60">
        <f t="shared" ref="E86:H86" si="19">SUM(E80:E85)</f>
        <v>0</v>
      </c>
      <c r="F86" s="60">
        <f t="shared" si="19"/>
        <v>0</v>
      </c>
      <c r="G86" s="60">
        <f t="shared" si="19"/>
        <v>0</v>
      </c>
      <c r="H86" s="60">
        <f t="shared" si="19"/>
        <v>0</v>
      </c>
      <c r="I86" s="61">
        <f>SUM(D86:H86)</f>
        <v>0</v>
      </c>
      <c r="J86" s="28"/>
    </row>
    <row r="87" spans="1:10" s="2" customFormat="1" ht="21" customHeight="1" thickBot="1" x14ac:dyDescent="0.3">
      <c r="A87" s="16"/>
      <c r="B87" s="25"/>
      <c r="C87" s="25"/>
      <c r="D87" s="25"/>
      <c r="E87" s="25"/>
      <c r="F87" s="25"/>
      <c r="G87" s="25"/>
      <c r="H87" s="25"/>
      <c r="I87"/>
    </row>
    <row r="88" spans="1:10" s="3" customFormat="1" ht="24.95" customHeight="1" x14ac:dyDescent="0.25">
      <c r="A88" s="52"/>
      <c r="B88" s="595" t="s">
        <v>11</v>
      </c>
      <c r="C88" s="595"/>
      <c r="D88" s="33"/>
      <c r="E88" s="33"/>
      <c r="F88" s="33"/>
      <c r="G88" s="33"/>
      <c r="H88" s="33"/>
      <c r="I88" s="72" t="s">
        <v>0</v>
      </c>
    </row>
    <row r="89" spans="1:10" s="3" customFormat="1" ht="24.95" customHeight="1" thickBot="1" x14ac:dyDescent="0.3">
      <c r="A89" s="40"/>
      <c r="B89" s="18"/>
      <c r="C89" s="17"/>
      <c r="D89" s="17" t="s">
        <v>18</v>
      </c>
      <c r="E89" s="17" t="s">
        <v>19</v>
      </c>
      <c r="F89" s="17" t="s">
        <v>24</v>
      </c>
      <c r="G89" s="17" t="s">
        <v>25</v>
      </c>
      <c r="H89" s="17" t="s">
        <v>26</v>
      </c>
      <c r="I89" s="73" t="s">
        <v>146</v>
      </c>
    </row>
    <row r="90" spans="1:10" s="70" customFormat="1" ht="32.1" customHeight="1" thickBot="1" x14ac:dyDescent="0.3">
      <c r="A90" s="67"/>
      <c r="B90" s="604"/>
      <c r="C90" s="605"/>
      <c r="D90" s="68" t="e">
        <f>D50+D62+D68+D76+D86</f>
        <v>#REF!</v>
      </c>
      <c r="E90" s="68" t="e">
        <f t="shared" ref="E90:I90" si="20">E50+E62+E68+E76+E86</f>
        <v>#REF!</v>
      </c>
      <c r="F90" s="68" t="e">
        <f t="shared" si="20"/>
        <v>#REF!</v>
      </c>
      <c r="G90" s="68" t="e">
        <f t="shared" si="20"/>
        <v>#REF!</v>
      </c>
      <c r="H90" s="68" t="e">
        <f t="shared" si="20"/>
        <v>#REF!</v>
      </c>
      <c r="I90" s="71" t="e">
        <f t="shared" si="20"/>
        <v>#REF!</v>
      </c>
      <c r="J90" s="69"/>
    </row>
    <row r="91" spans="1:10" s="25" customFormat="1" ht="20.45" customHeight="1" thickBot="1" x14ac:dyDescent="0.3">
      <c r="A91" s="63"/>
      <c r="I91"/>
    </row>
    <row r="92" spans="1:10" s="3" customFormat="1" ht="18.75" x14ac:dyDescent="0.25">
      <c r="A92" s="52"/>
      <c r="B92" s="595" t="s">
        <v>12</v>
      </c>
      <c r="C92" s="595"/>
      <c r="D92" s="33"/>
      <c r="E92" s="33"/>
      <c r="F92" s="33"/>
      <c r="G92" s="33"/>
      <c r="H92" s="33"/>
      <c r="I92" s="72" t="s">
        <v>0</v>
      </c>
    </row>
    <row r="93" spans="1:10" s="3" customFormat="1" ht="20.100000000000001" customHeight="1" thickBot="1" x14ac:dyDescent="0.3">
      <c r="A93" s="40"/>
      <c r="B93" s="18"/>
      <c r="C93" s="17"/>
      <c r="D93" s="17" t="s">
        <v>18</v>
      </c>
      <c r="E93" s="17" t="s">
        <v>19</v>
      </c>
      <c r="F93" s="17" t="s">
        <v>24</v>
      </c>
      <c r="G93" s="17" t="s">
        <v>25</v>
      </c>
      <c r="H93" s="17" t="s">
        <v>26</v>
      </c>
      <c r="I93" s="73" t="s">
        <v>147</v>
      </c>
    </row>
    <row r="94" spans="1:10" s="3" customFormat="1" ht="40.5" customHeight="1" thickBot="1" x14ac:dyDescent="0.3">
      <c r="A94" s="48"/>
      <c r="B94" s="598" t="s">
        <v>14</v>
      </c>
      <c r="C94" s="591"/>
      <c r="D94" s="27">
        <f>MTDC!D21*0.51</f>
        <v>0</v>
      </c>
      <c r="E94" s="27">
        <f>MTDC!E21*0.51</f>
        <v>0</v>
      </c>
      <c r="F94" s="27">
        <f>MTDC!F21*0.51</f>
        <v>0</v>
      </c>
      <c r="G94" s="27">
        <f>MTDC!G21*0.51</f>
        <v>0</v>
      </c>
      <c r="H94" s="27">
        <f>MTDC!H21*0.51</f>
        <v>0</v>
      </c>
      <c r="I94" s="71">
        <f>SUM(D94:H94)</f>
        <v>0</v>
      </c>
      <c r="J94" s="28"/>
    </row>
    <row r="95" spans="1:10" s="2" customFormat="1" ht="19.5" customHeight="1" thickBot="1" x14ac:dyDescent="0.3">
      <c r="A95" s="16"/>
      <c r="B95" s="5"/>
      <c r="C95" s="5"/>
      <c r="D95" s="5"/>
      <c r="E95" s="5"/>
      <c r="F95" s="5"/>
      <c r="G95" s="5"/>
      <c r="H95" s="5"/>
      <c r="I95"/>
    </row>
    <row r="96" spans="1:10" s="3" customFormat="1" ht="42" customHeight="1" thickBot="1" x14ac:dyDescent="0.3">
      <c r="A96"/>
      <c r="B96" s="2"/>
      <c r="C96"/>
      <c r="D96"/>
      <c r="E96" s="596" t="s">
        <v>20</v>
      </c>
      <c r="F96" s="597"/>
      <c r="G96" s="597"/>
      <c r="H96" s="591" t="e">
        <f>I94+I90</f>
        <v>#REF!</v>
      </c>
      <c r="I96" s="592"/>
    </row>
    <row r="97" spans="1:9" s="3" customFormat="1" x14ac:dyDescent="0.25">
      <c r="A97" s="15"/>
      <c r="B97" s="2"/>
      <c r="C97" s="2"/>
      <c r="D97" s="2"/>
      <c r="E97" s="2"/>
      <c r="F97" s="2"/>
      <c r="G97" s="2"/>
      <c r="H97" s="2"/>
      <c r="I97"/>
    </row>
    <row r="98" spans="1:9" s="3" customFormat="1" x14ac:dyDescent="0.25">
      <c r="A98" s="15"/>
      <c r="B98" s="2"/>
      <c r="C98" s="2"/>
      <c r="D98" s="2"/>
      <c r="E98" s="2"/>
      <c r="F98" s="2"/>
      <c r="G98" s="2"/>
      <c r="H98" s="2"/>
      <c r="I98"/>
    </row>
  </sheetData>
  <mergeCells count="21">
    <mergeCell ref="B94:C94"/>
    <mergeCell ref="E96:G96"/>
    <mergeCell ref="H96:I96"/>
    <mergeCell ref="B88:C88"/>
    <mergeCell ref="B92:C92"/>
    <mergeCell ref="B90:C90"/>
    <mergeCell ref="D8:F8"/>
    <mergeCell ref="B70:C70"/>
    <mergeCell ref="B78:C78"/>
    <mergeCell ref="B86:C86"/>
    <mergeCell ref="K27:N27"/>
    <mergeCell ref="B43:C43"/>
    <mergeCell ref="B50:C50"/>
    <mergeCell ref="B62:C62"/>
    <mergeCell ref="B68:C68"/>
    <mergeCell ref="B76:C76"/>
    <mergeCell ref="B52:C52"/>
    <mergeCell ref="B11:C11"/>
    <mergeCell ref="B27:C27"/>
    <mergeCell ref="K11:N11"/>
    <mergeCell ref="C64:C65"/>
  </mergeCells>
  <phoneticPr fontId="5" type="noConversion"/>
  <conditionalFormatting sqref="D8:F8">
    <cfRule type="expression" dxfId="0" priority="1">
      <formula>$C$8&lt;0</formula>
    </cfRule>
  </conditionalFormatting>
  <printOptions gridLines="1"/>
  <pageMargins left="0.30025252525252499" right="0.25" top="0.394543650793651" bottom="0.75" header="0.3" footer="0.3"/>
  <pageSetup scale="40" fitToWidth="0" fitToHeight="0" orientation="portrait" r:id="rId1"/>
  <headerFooter>
    <oddFooter>&amp;CPage &amp;P of &amp;N</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92E39-EF4F-49B7-83C5-D6E2F8D3004B}">
  <sheetPr codeName="Sheet2">
    <tabColor theme="1" tint="4.9989318521683403E-2"/>
  </sheetPr>
  <dimension ref="B1:R63"/>
  <sheetViews>
    <sheetView topLeftCell="A22" zoomScale="70" zoomScaleNormal="70" workbookViewId="0">
      <selection activeCell="J61" sqref="J61"/>
    </sheetView>
  </sheetViews>
  <sheetFormatPr defaultRowHeight="15" x14ac:dyDescent="0.25"/>
  <cols>
    <col min="1" max="1" width="3.7109375" style="165" customWidth="1"/>
    <col min="2" max="2" width="31.140625" style="165" bestFit="1" customWidth="1"/>
    <col min="3" max="3" width="17.28515625" style="165" customWidth="1"/>
    <col min="4" max="4" width="16" style="165" customWidth="1"/>
    <col min="5" max="6" width="17.140625" style="165" customWidth="1"/>
    <col min="7" max="7" width="17" style="165" customWidth="1"/>
    <col min="8" max="8" width="15.28515625" style="165" customWidth="1"/>
    <col min="9" max="9" width="12.85546875" style="165" bestFit="1" customWidth="1"/>
    <col min="10" max="10" width="16.42578125" style="165" customWidth="1"/>
    <col min="11" max="11" width="13.42578125" style="165" bestFit="1" customWidth="1"/>
    <col min="12" max="12" width="18" style="165" customWidth="1"/>
    <col min="13" max="13" width="9.140625" style="165"/>
    <col min="14" max="14" width="12.28515625" style="165" bestFit="1" customWidth="1"/>
    <col min="15" max="15" width="14.42578125" style="165" bestFit="1" customWidth="1"/>
    <col min="16" max="16" width="9.140625" style="165"/>
    <col min="17" max="17" width="12.28515625" style="165" bestFit="1" customWidth="1"/>
    <col min="18" max="18" width="28.5703125" style="165" bestFit="1" customWidth="1"/>
    <col min="19" max="16384" width="9.140625" style="165"/>
  </cols>
  <sheetData>
    <row r="1" spans="2:18" ht="15.75" thickBot="1" x14ac:dyDescent="0.3"/>
    <row r="2" spans="2:18" ht="15.75" thickBot="1" x14ac:dyDescent="0.3">
      <c r="B2" s="454" t="s">
        <v>179</v>
      </c>
      <c r="C2" s="455"/>
      <c r="D2" s="455"/>
      <c r="E2" s="455"/>
      <c r="F2" s="455"/>
      <c r="G2" s="455"/>
      <c r="H2" s="455"/>
      <c r="I2" s="455"/>
      <c r="J2" s="455"/>
      <c r="K2" s="455"/>
      <c r="L2" s="455"/>
      <c r="M2" s="455"/>
      <c r="N2" s="455"/>
      <c r="O2" s="455"/>
      <c r="P2" s="455"/>
      <c r="Q2" s="455"/>
      <c r="R2" s="456"/>
    </row>
    <row r="3" spans="2:18" ht="16.5" customHeight="1" thickBot="1" x14ac:dyDescent="0.3">
      <c r="B3" s="275"/>
      <c r="C3" s="454" t="s">
        <v>180</v>
      </c>
      <c r="D3" s="455"/>
      <c r="E3" s="456"/>
      <c r="F3" s="455" t="s">
        <v>19</v>
      </c>
      <c r="G3" s="455"/>
      <c r="H3" s="455"/>
      <c r="I3" s="454" t="s">
        <v>24</v>
      </c>
      <c r="J3" s="455"/>
      <c r="K3" s="456"/>
      <c r="L3" s="455" t="s">
        <v>25</v>
      </c>
      <c r="M3" s="455"/>
      <c r="N3" s="455"/>
      <c r="O3" s="454" t="s">
        <v>26</v>
      </c>
      <c r="P3" s="455"/>
      <c r="Q3" s="456"/>
      <c r="R3" s="275" t="s">
        <v>193</v>
      </c>
    </row>
    <row r="4" spans="2:18" ht="15.75" thickBot="1" x14ac:dyDescent="0.3">
      <c r="B4" s="276"/>
      <c r="C4" s="277" t="s">
        <v>195</v>
      </c>
      <c r="D4" s="278" t="s">
        <v>169</v>
      </c>
      <c r="E4" s="279" t="s">
        <v>170</v>
      </c>
      <c r="F4" s="280" t="s">
        <v>195</v>
      </c>
      <c r="G4" s="278" t="s">
        <v>169</v>
      </c>
      <c r="H4" s="279" t="s">
        <v>170</v>
      </c>
      <c r="I4" s="277" t="s">
        <v>195</v>
      </c>
      <c r="J4" s="278" t="s">
        <v>169</v>
      </c>
      <c r="K4" s="279" t="s">
        <v>170</v>
      </c>
      <c r="L4" s="280" t="s">
        <v>195</v>
      </c>
      <c r="M4" s="278" t="s">
        <v>169</v>
      </c>
      <c r="N4" s="279" t="s">
        <v>170</v>
      </c>
      <c r="O4" s="277" t="s">
        <v>195</v>
      </c>
      <c r="P4" s="278" t="s">
        <v>169</v>
      </c>
      <c r="Q4" s="279" t="s">
        <v>170</v>
      </c>
      <c r="R4" s="281"/>
    </row>
    <row r="5" spans="2:18" ht="15.75" thickBot="1" x14ac:dyDescent="0.3">
      <c r="B5" s="462" t="s">
        <v>171</v>
      </c>
      <c r="C5" s="463"/>
      <c r="D5" s="463"/>
      <c r="E5" s="463"/>
      <c r="F5" s="463"/>
      <c r="G5" s="463"/>
      <c r="H5" s="463"/>
      <c r="I5" s="463"/>
      <c r="J5" s="463"/>
      <c r="K5" s="463"/>
      <c r="L5" s="463"/>
      <c r="M5" s="463"/>
      <c r="N5" s="463"/>
      <c r="O5" s="463"/>
      <c r="P5" s="463"/>
      <c r="Q5" s="463"/>
      <c r="R5" s="464"/>
    </row>
    <row r="6" spans="2:18" x14ac:dyDescent="0.25">
      <c r="B6" s="282" t="str">
        <f>IF(Personnel!D44&lt;&gt;"", Personnel!D44, "")</f>
        <v/>
      </c>
      <c r="C6" s="283"/>
      <c r="D6" s="284" t="str">
        <f>IF($B6&lt;&gt;"", Personnel!E44, "")</f>
        <v/>
      </c>
      <c r="E6" s="285" t="str">
        <f>IF($B6&lt;&gt;"", Personnel!F44, "")</f>
        <v/>
      </c>
      <c r="F6" s="284"/>
      <c r="G6" s="284" t="str">
        <f>IF($B6&lt;&gt;"", Personnel!G44, "")</f>
        <v/>
      </c>
      <c r="H6" s="285" t="str">
        <f>IF($B6&lt;&gt;"", Personnel!H44, "")</f>
        <v/>
      </c>
      <c r="I6" s="283"/>
      <c r="J6" s="284" t="str">
        <f>IF($B6&lt;&gt;"", Personnel!I44, "")</f>
        <v/>
      </c>
      <c r="K6" s="285" t="str">
        <f>IF($B6&lt;&gt;"", Personnel!J44, "")</f>
        <v/>
      </c>
      <c r="L6" s="284"/>
      <c r="M6" s="284" t="str">
        <f>IF($B6&lt;&gt;"", Personnel!K44, "")</f>
        <v/>
      </c>
      <c r="N6" s="285" t="str">
        <f>IF($B6&lt;&gt;"", Personnel!L44, "")</f>
        <v/>
      </c>
      <c r="O6" s="284"/>
      <c r="P6" s="284" t="str">
        <f>IF($B6&lt;&gt;"", Personnel!M44, "")</f>
        <v/>
      </c>
      <c r="Q6" s="285" t="str">
        <f>IF($B6&lt;&gt;"", Personnel!N44, "")</f>
        <v/>
      </c>
      <c r="R6" s="286" t="str">
        <f>IF(B6&lt;&gt;"", SUM(E6,H6,K6,N6,Q6), "")</f>
        <v/>
      </c>
    </row>
    <row r="7" spans="2:18" x14ac:dyDescent="0.25">
      <c r="B7" s="287" t="str">
        <f>IF(Personnel!D45&lt;&gt;"", Personnel!D45, "")</f>
        <v/>
      </c>
      <c r="C7" s="288"/>
      <c r="D7" t="str">
        <f>IF($B7&lt;&gt;"", Personnel!E45, "")</f>
        <v/>
      </c>
      <c r="E7" s="289" t="str">
        <f>IF($B7&lt;&gt;"", Personnel!F45, "")</f>
        <v/>
      </c>
      <c r="F7"/>
      <c r="G7" t="str">
        <f>IF($B7&lt;&gt;"", Personnel!G45, "")</f>
        <v/>
      </c>
      <c r="H7" s="289" t="str">
        <f>IF($B7&lt;&gt;"", Personnel!H45, "")</f>
        <v/>
      </c>
      <c r="I7" s="288"/>
      <c r="J7" t="str">
        <f>IF($B7&lt;&gt;"", Personnel!I45, "")</f>
        <v/>
      </c>
      <c r="K7" s="289" t="str">
        <f>IF($B7&lt;&gt;"", Personnel!J45, "")</f>
        <v/>
      </c>
      <c r="L7"/>
      <c r="M7" t="str">
        <f>IF($B7&lt;&gt;"", Personnel!K45, "")</f>
        <v/>
      </c>
      <c r="N7" s="289" t="str">
        <f>IF($B7&lt;&gt;"", Personnel!L45, "")</f>
        <v/>
      </c>
      <c r="O7"/>
      <c r="P7" t="str">
        <f>IF($B7&lt;&gt;"", Personnel!M45, "")</f>
        <v/>
      </c>
      <c r="Q7" s="289" t="str">
        <f>IF($B7&lt;&gt;"", Personnel!N45, "")</f>
        <v/>
      </c>
      <c r="R7" s="286" t="str">
        <f t="shared" ref="R7:R15" si="0">IF(B7&lt;&gt;"", SUM(E7,H7,K7,N7,Q7), "")</f>
        <v/>
      </c>
    </row>
    <row r="8" spans="2:18" x14ac:dyDescent="0.25">
      <c r="B8" s="287" t="str">
        <f>IF(Personnel!D46&lt;&gt;"", Personnel!D46, "")</f>
        <v/>
      </c>
      <c r="C8" s="288"/>
      <c r="D8" t="str">
        <f>IF($B8&lt;&gt;"", Personnel!E46, "")</f>
        <v/>
      </c>
      <c r="E8" s="289" t="str">
        <f>IF($B8&lt;&gt;"", Personnel!F46, "")</f>
        <v/>
      </c>
      <c r="F8"/>
      <c r="G8" t="str">
        <f>IF($B8&lt;&gt;"", Personnel!G46, "")</f>
        <v/>
      </c>
      <c r="H8" s="289" t="str">
        <f>IF($B8&lt;&gt;"", Personnel!H46, "")</f>
        <v/>
      </c>
      <c r="I8" s="288"/>
      <c r="J8" t="str">
        <f>IF($B8&lt;&gt;"", Personnel!I46, "")</f>
        <v/>
      </c>
      <c r="K8" s="289" t="str">
        <f>IF($B8&lt;&gt;"", Personnel!J46, "")</f>
        <v/>
      </c>
      <c r="L8"/>
      <c r="M8" t="str">
        <f>IF($B8&lt;&gt;"", Personnel!K46, "")</f>
        <v/>
      </c>
      <c r="N8" s="289" t="str">
        <f>IF($B8&lt;&gt;"", Personnel!L46, "")</f>
        <v/>
      </c>
      <c r="O8"/>
      <c r="P8" t="str">
        <f>IF($B8&lt;&gt;"", Personnel!M46, "")</f>
        <v/>
      </c>
      <c r="Q8" s="289" t="str">
        <f>IF($B8&lt;&gt;"", Personnel!N46, "")</f>
        <v/>
      </c>
      <c r="R8" s="286" t="str">
        <f t="shared" si="0"/>
        <v/>
      </c>
    </row>
    <row r="9" spans="2:18" x14ac:dyDescent="0.25">
      <c r="B9" s="287" t="str">
        <f>IF(Personnel!D47&lt;&gt;"", Personnel!D47, "")</f>
        <v/>
      </c>
      <c r="C9" s="288"/>
      <c r="D9" t="str">
        <f>IF($B9&lt;&gt;"", Personnel!E47, "")</f>
        <v/>
      </c>
      <c r="E9" s="289" t="str">
        <f>IF($B9&lt;&gt;"", Personnel!F47, "")</f>
        <v/>
      </c>
      <c r="F9"/>
      <c r="G9" t="str">
        <f>IF($B9&lt;&gt;"", Personnel!G47, "")</f>
        <v/>
      </c>
      <c r="H9" s="289" t="str">
        <f>IF($B9&lt;&gt;"", Personnel!H47, "")</f>
        <v/>
      </c>
      <c r="I9" s="288"/>
      <c r="J9" t="str">
        <f>IF($B9&lt;&gt;"", Personnel!I47, "")</f>
        <v/>
      </c>
      <c r="K9" s="289" t="str">
        <f>IF($B9&lt;&gt;"", Personnel!J47, "")</f>
        <v/>
      </c>
      <c r="L9"/>
      <c r="M9" t="str">
        <f>IF($B9&lt;&gt;"", Personnel!K47, "")</f>
        <v/>
      </c>
      <c r="N9" s="289" t="str">
        <f>IF($B9&lt;&gt;"", Personnel!L47, "")</f>
        <v/>
      </c>
      <c r="O9"/>
      <c r="P9" t="str">
        <f>IF($B9&lt;&gt;"", Personnel!M47, "")</f>
        <v/>
      </c>
      <c r="Q9" s="289" t="str">
        <f>IF($B9&lt;&gt;"", Personnel!N47, "")</f>
        <v/>
      </c>
      <c r="R9" s="286" t="str">
        <f t="shared" si="0"/>
        <v/>
      </c>
    </row>
    <row r="10" spans="2:18" x14ac:dyDescent="0.25">
      <c r="B10" s="287" t="str">
        <f>IF(Personnel!D48&lt;&gt;"", Personnel!D48, "")</f>
        <v/>
      </c>
      <c r="C10" s="288"/>
      <c r="D10" t="str">
        <f>IF($B10&lt;&gt;"", Personnel!E48, "")</f>
        <v/>
      </c>
      <c r="E10" s="289" t="str">
        <f>IF($B10&lt;&gt;"", Personnel!F48, "")</f>
        <v/>
      </c>
      <c r="F10"/>
      <c r="G10" t="str">
        <f>IF($B10&lt;&gt;"", Personnel!G48, "")</f>
        <v/>
      </c>
      <c r="H10" s="289" t="str">
        <f>IF($B10&lt;&gt;"", Personnel!H48, "")</f>
        <v/>
      </c>
      <c r="I10" s="288"/>
      <c r="J10" t="str">
        <f>IF($B10&lt;&gt;"", Personnel!I48, "")</f>
        <v/>
      </c>
      <c r="K10" s="289" t="str">
        <f>IF($B10&lt;&gt;"", Personnel!J48, "")</f>
        <v/>
      </c>
      <c r="L10"/>
      <c r="M10" t="str">
        <f>IF($B10&lt;&gt;"", Personnel!K48, "")</f>
        <v/>
      </c>
      <c r="N10" s="289" t="str">
        <f>IF($B10&lt;&gt;"", Personnel!L48, "")</f>
        <v/>
      </c>
      <c r="O10"/>
      <c r="P10" t="str">
        <f>IF($B10&lt;&gt;"", Personnel!M48, "")</f>
        <v/>
      </c>
      <c r="Q10" s="289" t="str">
        <f>IF($B10&lt;&gt;"", Personnel!N48, "")</f>
        <v/>
      </c>
      <c r="R10" s="286" t="str">
        <f t="shared" si="0"/>
        <v/>
      </c>
    </row>
    <row r="11" spans="2:18" x14ac:dyDescent="0.25">
      <c r="B11" s="287" t="str">
        <f>IF(Personnel!D49&lt;&gt;"", Personnel!D49, "")</f>
        <v/>
      </c>
      <c r="C11" s="288"/>
      <c r="D11" t="str">
        <f>IF($B11&lt;&gt;"", Personnel!E49, "")</f>
        <v/>
      </c>
      <c r="E11" s="289" t="str">
        <f>IF($B11&lt;&gt;"", Personnel!F49, "")</f>
        <v/>
      </c>
      <c r="F11"/>
      <c r="G11" t="str">
        <f>IF($B11&lt;&gt;"", Personnel!G49, "")</f>
        <v/>
      </c>
      <c r="H11" s="289" t="str">
        <f>IF($B11&lt;&gt;"", Personnel!H49, "")</f>
        <v/>
      </c>
      <c r="I11" s="288"/>
      <c r="J11" t="str">
        <f>IF($B11&lt;&gt;"", Personnel!I49, "")</f>
        <v/>
      </c>
      <c r="K11" s="289" t="str">
        <f>IF($B11&lt;&gt;"", Personnel!J49, "")</f>
        <v/>
      </c>
      <c r="L11"/>
      <c r="M11" t="str">
        <f>IF($B11&lt;&gt;"", Personnel!K49, "")</f>
        <v/>
      </c>
      <c r="N11" s="289" t="str">
        <f>IF($B11&lt;&gt;"", Personnel!L49, "")</f>
        <v/>
      </c>
      <c r="O11"/>
      <c r="P11" t="str">
        <f>IF($B11&lt;&gt;"", Personnel!M49, "")</f>
        <v/>
      </c>
      <c r="Q11" s="289" t="str">
        <f>IF($B11&lt;&gt;"", Personnel!N49, "")</f>
        <v/>
      </c>
      <c r="R11" s="286" t="str">
        <f t="shared" si="0"/>
        <v/>
      </c>
    </row>
    <row r="12" spans="2:18" x14ac:dyDescent="0.25">
      <c r="B12" s="287" t="str">
        <f>IF(Personnel!D50&lt;&gt;"", Personnel!D50, "")</f>
        <v/>
      </c>
      <c r="C12" s="288"/>
      <c r="D12" t="str">
        <f>IF($B12&lt;&gt;"", Personnel!E50, "")</f>
        <v/>
      </c>
      <c r="E12" s="289" t="str">
        <f>IF($B12&lt;&gt;"", Personnel!F50, "")</f>
        <v/>
      </c>
      <c r="F12"/>
      <c r="G12" t="str">
        <f>IF($B12&lt;&gt;"", Personnel!G50, "")</f>
        <v/>
      </c>
      <c r="H12" s="289" t="str">
        <f>IF($B12&lt;&gt;"", Personnel!H50, "")</f>
        <v/>
      </c>
      <c r="I12" s="288"/>
      <c r="J12" t="str">
        <f>IF($B12&lt;&gt;"", Personnel!I50, "")</f>
        <v/>
      </c>
      <c r="K12" s="289" t="str">
        <f>IF($B12&lt;&gt;"", Personnel!J50, "")</f>
        <v/>
      </c>
      <c r="L12"/>
      <c r="M12" t="str">
        <f>IF($B12&lt;&gt;"", Personnel!K50, "")</f>
        <v/>
      </c>
      <c r="N12" s="289" t="str">
        <f>IF($B12&lt;&gt;"", Personnel!L50, "")</f>
        <v/>
      </c>
      <c r="O12"/>
      <c r="P12" t="str">
        <f>IF($B12&lt;&gt;"", Personnel!M50, "")</f>
        <v/>
      </c>
      <c r="Q12" s="289" t="str">
        <f>IF($B12&lt;&gt;"", Personnel!N50, "")</f>
        <v/>
      </c>
      <c r="R12" s="286" t="str">
        <f t="shared" si="0"/>
        <v/>
      </c>
    </row>
    <row r="13" spans="2:18" x14ac:dyDescent="0.25">
      <c r="B13" s="287" t="str">
        <f>IF(Personnel!D51&lt;&gt;"", Personnel!D51, "")</f>
        <v/>
      </c>
      <c r="C13" s="288"/>
      <c r="D13" t="str">
        <f>IF($B13&lt;&gt;"", Personnel!E51, "")</f>
        <v/>
      </c>
      <c r="E13" s="289" t="str">
        <f>IF($B13&lt;&gt;"", Personnel!F51, "")</f>
        <v/>
      </c>
      <c r="F13"/>
      <c r="G13" t="str">
        <f>IF($B13&lt;&gt;"", Personnel!G51, "")</f>
        <v/>
      </c>
      <c r="H13" s="289" t="str">
        <f>IF($B13&lt;&gt;"", Personnel!H51, "")</f>
        <v/>
      </c>
      <c r="I13" s="288"/>
      <c r="J13" t="str">
        <f>IF($B13&lt;&gt;"", Personnel!I51, "")</f>
        <v/>
      </c>
      <c r="K13" s="289" t="str">
        <f>IF($B13&lt;&gt;"", Personnel!J51, "")</f>
        <v/>
      </c>
      <c r="L13"/>
      <c r="M13" t="str">
        <f>IF($B13&lt;&gt;"", Personnel!K51, "")</f>
        <v/>
      </c>
      <c r="N13" s="289" t="str">
        <f>IF($B13&lt;&gt;"", Personnel!L51, "")</f>
        <v/>
      </c>
      <c r="O13"/>
      <c r="P13" t="str">
        <f>IF($B13&lt;&gt;"", Personnel!M51, "")</f>
        <v/>
      </c>
      <c r="Q13" s="289" t="str">
        <f>IF($B13&lt;&gt;"", Personnel!N51, "")</f>
        <v/>
      </c>
      <c r="R13" s="286" t="str">
        <f t="shared" si="0"/>
        <v/>
      </c>
    </row>
    <row r="14" spans="2:18" x14ac:dyDescent="0.25">
      <c r="B14" s="287" t="str">
        <f>IF(Personnel!D52&lt;&gt;"", Personnel!D52, "")</f>
        <v/>
      </c>
      <c r="C14" s="288"/>
      <c r="D14" t="str">
        <f>IF($B14&lt;&gt;"", Personnel!E52, "")</f>
        <v/>
      </c>
      <c r="E14" s="289" t="str">
        <f>IF($B14&lt;&gt;"", Personnel!F52, "")</f>
        <v/>
      </c>
      <c r="F14"/>
      <c r="G14" t="str">
        <f>IF($B14&lt;&gt;"", Personnel!G52, "")</f>
        <v/>
      </c>
      <c r="H14" s="289" t="str">
        <f>IF($B14&lt;&gt;"", Personnel!H52, "")</f>
        <v/>
      </c>
      <c r="I14" s="288"/>
      <c r="J14" t="str">
        <f>IF($B14&lt;&gt;"", Personnel!I52, "")</f>
        <v/>
      </c>
      <c r="K14" s="289" t="str">
        <f>IF($B14&lt;&gt;"", Personnel!J52, "")</f>
        <v/>
      </c>
      <c r="L14"/>
      <c r="M14" t="str">
        <f>IF($B14&lt;&gt;"", Personnel!K52, "")</f>
        <v/>
      </c>
      <c r="N14" s="289" t="str">
        <f>IF($B14&lt;&gt;"", Personnel!L52, "")</f>
        <v/>
      </c>
      <c r="O14"/>
      <c r="P14" t="str">
        <f>IF($B14&lt;&gt;"", Personnel!M52, "")</f>
        <v/>
      </c>
      <c r="Q14" s="289" t="str">
        <f>IF($B14&lt;&gt;"", Personnel!N52, "")</f>
        <v/>
      </c>
      <c r="R14" s="286" t="str">
        <f t="shared" si="0"/>
        <v/>
      </c>
    </row>
    <row r="15" spans="2:18" ht="15.75" thickBot="1" x14ac:dyDescent="0.3">
      <c r="B15" s="290" t="str">
        <f>IF(Personnel!D53&lt;&gt;"", Personnel!D53, "")</f>
        <v/>
      </c>
      <c r="C15" s="291"/>
      <c r="D15" s="292" t="str">
        <f>IF($B15&lt;&gt;"", Personnel!E53, "")</f>
        <v/>
      </c>
      <c r="E15" s="293" t="str">
        <f>IF($B15&lt;&gt;"", Personnel!F53, "")</f>
        <v/>
      </c>
      <c r="F15" s="292"/>
      <c r="G15" s="292" t="str">
        <f>IF($B15&lt;&gt;"", Personnel!G53, "")</f>
        <v/>
      </c>
      <c r="H15" s="293" t="str">
        <f>IF($B15&lt;&gt;"", Personnel!H53, "")</f>
        <v/>
      </c>
      <c r="I15" s="291"/>
      <c r="J15" s="292" t="str">
        <f>IF($B15&lt;&gt;"", Personnel!I53, "")</f>
        <v/>
      </c>
      <c r="K15" s="293" t="str">
        <f>IF($B15&lt;&gt;"", Personnel!J53, "")</f>
        <v/>
      </c>
      <c r="L15" s="292"/>
      <c r="M15" s="292" t="str">
        <f>IF($B15&lt;&gt;"", Personnel!K53, "")</f>
        <v/>
      </c>
      <c r="N15" s="293" t="str">
        <f>IF($B15&lt;&gt;"", Personnel!L53, "")</f>
        <v/>
      </c>
      <c r="O15" s="292"/>
      <c r="P15" s="292" t="str">
        <f>IF($B15&lt;&gt;"", Personnel!M53, "")</f>
        <v/>
      </c>
      <c r="Q15" s="293" t="str">
        <f>IF($B15&lt;&gt;"", Personnel!N53, "")</f>
        <v/>
      </c>
      <c r="R15" s="294" t="str">
        <f t="shared" si="0"/>
        <v/>
      </c>
    </row>
    <row r="16" spans="2:18" ht="15.75" thickBot="1" x14ac:dyDescent="0.3">
      <c r="B16" s="465" t="s">
        <v>3</v>
      </c>
      <c r="C16" s="466"/>
      <c r="D16" s="466"/>
      <c r="E16" s="466"/>
      <c r="F16" s="466"/>
      <c r="G16" s="466"/>
      <c r="H16" s="466"/>
      <c r="I16" s="466"/>
      <c r="J16" s="466"/>
      <c r="K16" s="466"/>
      <c r="L16" s="466"/>
      <c r="M16" s="466"/>
      <c r="N16" s="466"/>
      <c r="O16" s="466"/>
      <c r="P16" s="466"/>
      <c r="Q16" s="466"/>
      <c r="R16" s="463"/>
    </row>
    <row r="17" spans="2:18" x14ac:dyDescent="0.25">
      <c r="B17" s="283" t="s">
        <v>163</v>
      </c>
      <c r="C17" s="283">
        <f>Personnel!C58</f>
        <v>0</v>
      </c>
      <c r="D17" s="284">
        <f>Personnel!D58</f>
        <v>0</v>
      </c>
      <c r="E17" s="295">
        <f>Personnel!E58</f>
        <v>0</v>
      </c>
      <c r="F17" s="284">
        <f>Personnel!F58</f>
        <v>0</v>
      </c>
      <c r="G17" s="284">
        <f>Personnel!G58</f>
        <v>0</v>
      </c>
      <c r="H17" s="296">
        <f>Personnel!H58</f>
        <v>0</v>
      </c>
      <c r="I17" s="283">
        <f>Personnel!I58</f>
        <v>0</v>
      </c>
      <c r="J17" s="284">
        <f>Personnel!J58</f>
        <v>0</v>
      </c>
      <c r="K17" s="295">
        <f>Personnel!K58</f>
        <v>0</v>
      </c>
      <c r="L17" s="284">
        <f>Personnel!L58</f>
        <v>0</v>
      </c>
      <c r="M17" s="284">
        <f>Personnel!M58</f>
        <v>0</v>
      </c>
      <c r="N17" s="296">
        <f>Personnel!N58</f>
        <v>0</v>
      </c>
      <c r="O17" s="283">
        <f>Personnel!O58</f>
        <v>0</v>
      </c>
      <c r="P17" s="284">
        <f>Personnel!P58</f>
        <v>0</v>
      </c>
      <c r="Q17" s="295">
        <f>Personnel!Q58</f>
        <v>0</v>
      </c>
      <c r="R17" s="297">
        <f>SUM(E17,H17,K17,N17,Q17)</f>
        <v>0</v>
      </c>
    </row>
    <row r="18" spans="2:18" x14ac:dyDescent="0.25">
      <c r="B18" s="288" t="s">
        <v>164</v>
      </c>
      <c r="C18" s="288">
        <f>Personnel!C59</f>
        <v>0</v>
      </c>
      <c r="D18">
        <f>Personnel!D59</f>
        <v>0</v>
      </c>
      <c r="E18" s="298">
        <f>Personnel!E59</f>
        <v>0</v>
      </c>
      <c r="F18">
        <f>Personnel!F59</f>
        <v>0</v>
      </c>
      <c r="G18">
        <f>Personnel!G59</f>
        <v>0</v>
      </c>
      <c r="H18" s="299">
        <f>Personnel!H59</f>
        <v>0</v>
      </c>
      <c r="I18" s="288">
        <f>Personnel!I59</f>
        <v>0</v>
      </c>
      <c r="J18">
        <f>Personnel!J59</f>
        <v>0</v>
      </c>
      <c r="K18" s="298">
        <f>Personnel!K59</f>
        <v>0</v>
      </c>
      <c r="L18">
        <f>Personnel!L59</f>
        <v>0</v>
      </c>
      <c r="M18">
        <f>Personnel!M59</f>
        <v>0</v>
      </c>
      <c r="N18" s="299">
        <f>Personnel!N59</f>
        <v>0</v>
      </c>
      <c r="O18" s="288">
        <f>Personnel!O59</f>
        <v>0</v>
      </c>
      <c r="P18">
        <f>Personnel!P59</f>
        <v>0</v>
      </c>
      <c r="Q18" s="298">
        <f>Personnel!Q59</f>
        <v>0</v>
      </c>
      <c r="R18" s="300">
        <f t="shared" ref="R18:R22" si="1">SUM(E18,H18,K18,N18,Q18)</f>
        <v>0</v>
      </c>
    </row>
    <row r="19" spans="2:18" x14ac:dyDescent="0.25">
      <c r="B19" s="288" t="s">
        <v>165</v>
      </c>
      <c r="C19" s="288">
        <f>Personnel!C60</f>
        <v>0</v>
      </c>
      <c r="D19"/>
      <c r="E19" s="298">
        <f>Personnel!E60</f>
        <v>0</v>
      </c>
      <c r="F19">
        <f>Personnel!F60</f>
        <v>0</v>
      </c>
      <c r="G19"/>
      <c r="H19" s="299">
        <f>Personnel!H60</f>
        <v>0</v>
      </c>
      <c r="I19" s="288">
        <f>Personnel!I60</f>
        <v>0</v>
      </c>
      <c r="J19"/>
      <c r="K19" s="298">
        <f>Personnel!K60</f>
        <v>0</v>
      </c>
      <c r="L19">
        <f>Personnel!L60</f>
        <v>0</v>
      </c>
      <c r="M19"/>
      <c r="N19" s="299">
        <f>Personnel!N60</f>
        <v>0</v>
      </c>
      <c r="O19" s="288">
        <f>Personnel!O60</f>
        <v>0</v>
      </c>
      <c r="P19"/>
      <c r="Q19" s="298">
        <f>Personnel!Q60</f>
        <v>0</v>
      </c>
      <c r="R19" s="300">
        <f t="shared" si="1"/>
        <v>0</v>
      </c>
    </row>
    <row r="20" spans="2:18" x14ac:dyDescent="0.25">
      <c r="B20" s="288" t="s">
        <v>166</v>
      </c>
      <c r="C20" s="288">
        <f>Personnel!C61</f>
        <v>0</v>
      </c>
      <c r="D20"/>
      <c r="E20" s="298">
        <f>Personnel!E61</f>
        <v>0</v>
      </c>
      <c r="F20">
        <f>Personnel!F61</f>
        <v>0</v>
      </c>
      <c r="G20"/>
      <c r="H20" s="299">
        <f>Personnel!H61</f>
        <v>0</v>
      </c>
      <c r="I20" s="288">
        <f>Personnel!I61</f>
        <v>0</v>
      </c>
      <c r="J20"/>
      <c r="K20" s="298">
        <f>Personnel!K61</f>
        <v>0</v>
      </c>
      <c r="L20">
        <f>Personnel!L61</f>
        <v>0</v>
      </c>
      <c r="M20"/>
      <c r="N20" s="299">
        <f>Personnel!N61</f>
        <v>0</v>
      </c>
      <c r="O20" s="288">
        <f>Personnel!O61</f>
        <v>0</v>
      </c>
      <c r="P20"/>
      <c r="Q20" s="298">
        <f>Personnel!Q61</f>
        <v>0</v>
      </c>
      <c r="R20" s="300">
        <f t="shared" si="1"/>
        <v>0</v>
      </c>
    </row>
    <row r="21" spans="2:18" x14ac:dyDescent="0.25">
      <c r="B21" s="288" t="s">
        <v>167</v>
      </c>
      <c r="C21" s="288">
        <f>Personnel!C62</f>
        <v>0</v>
      </c>
      <c r="D21"/>
      <c r="E21" s="298">
        <f>Personnel!E62</f>
        <v>0</v>
      </c>
      <c r="F21">
        <f>Personnel!F62</f>
        <v>0</v>
      </c>
      <c r="G21"/>
      <c r="H21" s="299">
        <f>Personnel!H62</f>
        <v>0</v>
      </c>
      <c r="I21" s="288">
        <f>Personnel!I62</f>
        <v>0</v>
      </c>
      <c r="J21"/>
      <c r="K21" s="298">
        <f>Personnel!K62</f>
        <v>0</v>
      </c>
      <c r="L21">
        <f>Personnel!L62</f>
        <v>0</v>
      </c>
      <c r="M21"/>
      <c r="N21" s="299">
        <f>Personnel!N62</f>
        <v>0</v>
      </c>
      <c r="O21" s="288">
        <f>Personnel!O62</f>
        <v>0</v>
      </c>
      <c r="P21"/>
      <c r="Q21" s="298">
        <f>Personnel!Q62</f>
        <v>0</v>
      </c>
      <c r="R21" s="300">
        <f t="shared" si="1"/>
        <v>0</v>
      </c>
    </row>
    <row r="22" spans="2:18" ht="15.75" thickBot="1" x14ac:dyDescent="0.3">
      <c r="B22" s="291" t="s">
        <v>168</v>
      </c>
      <c r="C22" s="291">
        <f>Personnel!C63</f>
        <v>0</v>
      </c>
      <c r="D22" s="292"/>
      <c r="E22" s="301">
        <f>Personnel!E63</f>
        <v>0</v>
      </c>
      <c r="F22" s="292">
        <f>Personnel!F63</f>
        <v>0</v>
      </c>
      <c r="G22" s="292"/>
      <c r="H22" s="302">
        <f>Personnel!H63</f>
        <v>0</v>
      </c>
      <c r="I22" s="291">
        <f>Personnel!I63</f>
        <v>0</v>
      </c>
      <c r="J22" s="292"/>
      <c r="K22" s="301">
        <f>Personnel!K63</f>
        <v>0</v>
      </c>
      <c r="L22" s="292">
        <f>Personnel!L63</f>
        <v>0</v>
      </c>
      <c r="M22" s="292"/>
      <c r="N22" s="302">
        <f>Personnel!N63</f>
        <v>0</v>
      </c>
      <c r="O22" s="291">
        <f>Personnel!O63</f>
        <v>0</v>
      </c>
      <c r="P22" s="292"/>
      <c r="Q22" s="301">
        <f>Personnel!Q63</f>
        <v>0</v>
      </c>
      <c r="R22" s="303">
        <f t="shared" si="1"/>
        <v>0</v>
      </c>
    </row>
    <row r="23" spans="2:18" ht="30.75" thickBot="1" x14ac:dyDescent="0.3">
      <c r="B23" s="304" t="s">
        <v>194</v>
      </c>
      <c r="C23" s="305"/>
      <c r="D23" s="306"/>
      <c r="E23" s="307">
        <f>SUM(E6:E15,E17:E22)</f>
        <v>0</v>
      </c>
      <c r="F23" s="306"/>
      <c r="G23" s="306"/>
      <c r="H23" s="308">
        <f>SUM(H6:H15,H17:H22)</f>
        <v>0</v>
      </c>
      <c r="I23" s="305"/>
      <c r="J23" s="306"/>
      <c r="K23" s="307">
        <f>SUM(K6:K15,K17:K22)</f>
        <v>0</v>
      </c>
      <c r="L23" s="306"/>
      <c r="M23" s="306"/>
      <c r="N23" s="308">
        <f>SUM(N6:N15,N17:N22)</f>
        <v>0</v>
      </c>
      <c r="O23" s="305"/>
      <c r="P23" s="306"/>
      <c r="Q23" s="307">
        <f>SUM(Q6:Q15,Q17:Q22)</f>
        <v>0</v>
      </c>
      <c r="R23" s="309">
        <f>SUM(R6:R15,R17:R22)</f>
        <v>0</v>
      </c>
    </row>
    <row r="24" spans="2:18" ht="15.75" thickBot="1" x14ac:dyDescent="0.3">
      <c r="B24" s="467" t="s">
        <v>4</v>
      </c>
      <c r="C24" s="466"/>
      <c r="D24" s="466"/>
      <c r="E24" s="466"/>
      <c r="F24" s="466"/>
      <c r="G24" s="466"/>
      <c r="H24" s="466"/>
      <c r="I24" s="466"/>
      <c r="J24" s="466"/>
      <c r="K24" s="466"/>
      <c r="L24" s="466"/>
      <c r="M24" s="466"/>
      <c r="N24" s="466"/>
      <c r="O24" s="466"/>
      <c r="P24" s="466"/>
      <c r="Q24" s="466"/>
      <c r="R24" s="468"/>
    </row>
    <row r="25" spans="2:18" ht="15.75" thickBot="1" x14ac:dyDescent="0.3">
      <c r="B25" s="259" t="s">
        <v>40</v>
      </c>
      <c r="C25" s="253"/>
      <c r="D25" s="310"/>
      <c r="E25" s="311">
        <f>Personnel!C67</f>
        <v>0</v>
      </c>
      <c r="F25" s="310"/>
      <c r="G25" s="310"/>
      <c r="H25" s="312">
        <f>Personnel!D67</f>
        <v>0</v>
      </c>
      <c r="I25" s="253"/>
      <c r="J25" s="310"/>
      <c r="K25" s="311">
        <f>Personnel!E67</f>
        <v>0</v>
      </c>
      <c r="L25" s="310"/>
      <c r="M25" s="310"/>
      <c r="N25" s="312">
        <f>Personnel!F67</f>
        <v>0</v>
      </c>
      <c r="O25" s="253"/>
      <c r="P25" s="310"/>
      <c r="Q25" s="311">
        <f>Personnel!G67</f>
        <v>0</v>
      </c>
      <c r="R25" s="311">
        <f>SUM(E25,H25,K25,N25,Q25)</f>
        <v>0</v>
      </c>
    </row>
    <row r="26" spans="2:18" ht="30.75" thickBot="1" x14ac:dyDescent="0.3">
      <c r="B26" s="304" t="s">
        <v>196</v>
      </c>
      <c r="C26" s="305"/>
      <c r="D26" s="306"/>
      <c r="E26" s="307">
        <f>E23+E25</f>
        <v>0</v>
      </c>
      <c r="F26" s="306"/>
      <c r="G26" s="306"/>
      <c r="H26" s="308">
        <f>H23+H25</f>
        <v>0</v>
      </c>
      <c r="I26" s="305"/>
      <c r="J26" s="306"/>
      <c r="K26" s="307">
        <f>K23+K25</f>
        <v>0</v>
      </c>
      <c r="L26" s="306"/>
      <c r="M26" s="306"/>
      <c r="N26" s="308">
        <f>N23+N25</f>
        <v>0</v>
      </c>
      <c r="O26" s="305"/>
      <c r="P26" s="306"/>
      <c r="Q26" s="307">
        <f>Q23+Q25</f>
        <v>0</v>
      </c>
      <c r="R26" s="307">
        <f>R23+R25</f>
        <v>0</v>
      </c>
    </row>
    <row r="27" spans="2:18" ht="15.75" thickBot="1" x14ac:dyDescent="0.3">
      <c r="B27" s="162"/>
      <c r="C27" s="162"/>
    </row>
    <row r="28" spans="2:18" ht="15.75" thickBot="1" x14ac:dyDescent="0.3">
      <c r="B28" s="454" t="s">
        <v>181</v>
      </c>
      <c r="C28" s="455"/>
      <c r="D28" s="455"/>
      <c r="E28" s="455"/>
      <c r="F28" s="455"/>
      <c r="G28" s="455"/>
      <c r="H28" s="455"/>
      <c r="I28" s="455"/>
      <c r="J28" s="455"/>
      <c r="K28" s="455"/>
      <c r="L28" s="456"/>
      <c r="O28" s="169"/>
    </row>
    <row r="29" spans="2:18" ht="15.75" thickBot="1" x14ac:dyDescent="0.3">
      <c r="B29" s="313"/>
      <c r="C29" s="454" t="s">
        <v>18</v>
      </c>
      <c r="D29" s="456"/>
      <c r="E29" s="455" t="s">
        <v>19</v>
      </c>
      <c r="F29" s="455"/>
      <c r="G29" s="454" t="s">
        <v>24</v>
      </c>
      <c r="H29" s="456"/>
      <c r="I29" s="455" t="s">
        <v>25</v>
      </c>
      <c r="J29" s="455"/>
      <c r="K29" s="454" t="s">
        <v>26</v>
      </c>
      <c r="L29" s="456"/>
    </row>
    <row r="30" spans="2:18" ht="15.75" thickBot="1" x14ac:dyDescent="0.3">
      <c r="B30" s="314"/>
      <c r="C30" s="315" t="s">
        <v>197</v>
      </c>
      <c r="D30" s="316" t="s">
        <v>170</v>
      </c>
      <c r="E30" s="317" t="s">
        <v>197</v>
      </c>
      <c r="F30" s="317" t="s">
        <v>170</v>
      </c>
      <c r="G30" s="315" t="s">
        <v>197</v>
      </c>
      <c r="H30" s="316" t="s">
        <v>170</v>
      </c>
      <c r="I30" s="317" t="s">
        <v>197</v>
      </c>
      <c r="J30" s="317" t="s">
        <v>170</v>
      </c>
      <c r="K30" s="315" t="s">
        <v>197</v>
      </c>
      <c r="L30" s="316" t="s">
        <v>170</v>
      </c>
    </row>
    <row r="31" spans="2:18" ht="15.75" thickBot="1" x14ac:dyDescent="0.3">
      <c r="B31" s="461" t="s">
        <v>5</v>
      </c>
      <c r="C31" s="469"/>
      <c r="D31" s="469"/>
      <c r="E31" s="469"/>
      <c r="F31" s="469"/>
      <c r="G31" s="469"/>
      <c r="H31" s="469"/>
      <c r="I31" s="469"/>
      <c r="J31" s="469"/>
      <c r="K31" s="469"/>
      <c r="L31" s="470"/>
    </row>
    <row r="32" spans="2:18" x14ac:dyDescent="0.25">
      <c r="B32" s="288" t="str">
        <f>IF(Equipment!B5="", "", Equipment!B5)</f>
        <v/>
      </c>
      <c r="C32" s="283"/>
      <c r="D32" s="318" t="str">
        <f>IF(Equipment!$E5=C$29, Equipment!$F5, "")</f>
        <v/>
      </c>
      <c r="E32" s="284"/>
      <c r="F32" s="284" t="str">
        <f>IF(Equipment!$E5=E$29, Equipment!$F5, "")</f>
        <v/>
      </c>
      <c r="G32" s="283"/>
      <c r="H32" s="318" t="str">
        <f>IF(Equipment!$E5=G$29, Equipment!$F5, "")</f>
        <v/>
      </c>
      <c r="I32" s="284"/>
      <c r="J32" s="284" t="str">
        <f>IF(Equipment!$E5=I$29, Equipment!$F5, "")</f>
        <v/>
      </c>
      <c r="K32" s="283"/>
      <c r="L32" s="318" t="str">
        <f>IF(Equipment!$E5=K$29, Equipment!$F5, "")</f>
        <v/>
      </c>
    </row>
    <row r="33" spans="2:12" x14ac:dyDescent="0.25">
      <c r="B33" s="288" t="str">
        <f>IF(Equipment!B6="", "", Equipment!B6)</f>
        <v/>
      </c>
      <c r="C33" s="288"/>
      <c r="D33" s="319" t="str">
        <f>IF(Equipment!$E6=C$29, Equipment!$F6, "")</f>
        <v/>
      </c>
      <c r="E33"/>
      <c r="F33" t="str">
        <f>IF(Equipment!$E6=E$29, Equipment!$F6, "")</f>
        <v/>
      </c>
      <c r="G33" s="288"/>
      <c r="H33" s="319" t="str">
        <f>IF(Equipment!$E6=G$29, Equipment!$F6, "")</f>
        <v/>
      </c>
      <c r="I33"/>
      <c r="J33" t="str">
        <f>IF(Equipment!$E6=I$29, Equipment!$F6, "")</f>
        <v/>
      </c>
      <c r="K33" s="288"/>
      <c r="L33" s="319" t="str">
        <f>IF(Equipment!$E6=K$29, Equipment!$F6, "")</f>
        <v/>
      </c>
    </row>
    <row r="34" spans="2:12" x14ac:dyDescent="0.25">
      <c r="B34" s="288" t="str">
        <f>IF(Equipment!B7="", "", Equipment!B7)</f>
        <v/>
      </c>
      <c r="C34" s="288"/>
      <c r="D34" s="319" t="str">
        <f>IF(Equipment!$E7=C$29, Equipment!$F7, "")</f>
        <v/>
      </c>
      <c r="E34"/>
      <c r="F34" t="str">
        <f>IF(Equipment!$E7=E$29, Equipment!$F7, "")</f>
        <v/>
      </c>
      <c r="G34" s="288"/>
      <c r="H34" s="319" t="str">
        <f>IF(Equipment!$E7=G$29, Equipment!$F7, "")</f>
        <v/>
      </c>
      <c r="I34"/>
      <c r="J34" t="str">
        <f>IF(Equipment!$E7=I$29, Equipment!$F7, "")</f>
        <v/>
      </c>
      <c r="K34" s="288"/>
      <c r="L34" s="319" t="str">
        <f>IF(Equipment!$E7=K$29, Equipment!$F7, "")</f>
        <v/>
      </c>
    </row>
    <row r="35" spans="2:12" x14ac:dyDescent="0.25">
      <c r="B35" s="288" t="str">
        <f>IF(Equipment!B8="", "", Equipment!B8)</f>
        <v/>
      </c>
      <c r="C35" s="288"/>
      <c r="D35" s="319" t="str">
        <f>IF(Equipment!$E8=C$29, Equipment!$F8, "")</f>
        <v/>
      </c>
      <c r="E35"/>
      <c r="F35" t="str">
        <f>IF(Equipment!$E8=E$29, Equipment!$F8, "")</f>
        <v/>
      </c>
      <c r="G35" s="288"/>
      <c r="H35" s="319" t="str">
        <f>IF(Equipment!$E8=G$29, Equipment!$F8, "")</f>
        <v/>
      </c>
      <c r="I35"/>
      <c r="J35" t="str">
        <f>IF(Equipment!$E8=I$29, Equipment!$F8, "")</f>
        <v/>
      </c>
      <c r="K35" s="288"/>
      <c r="L35" s="319" t="str">
        <f>IF(Equipment!$E8=K$29, Equipment!$F8, "")</f>
        <v/>
      </c>
    </row>
    <row r="36" spans="2:12" x14ac:dyDescent="0.25">
      <c r="B36" s="288" t="str">
        <f>IF(Equipment!B9="", "", Equipment!B9)</f>
        <v/>
      </c>
      <c r="C36" s="288"/>
      <c r="D36" s="319" t="str">
        <f>IF(Equipment!$E9=C$29, Equipment!$F9, "")</f>
        <v/>
      </c>
      <c r="E36"/>
      <c r="F36" t="str">
        <f>IF(Equipment!$E9=E$29, Equipment!$F9, "")</f>
        <v/>
      </c>
      <c r="G36" s="288"/>
      <c r="H36" s="319" t="str">
        <f>IF(Equipment!$E9=G$29, Equipment!$F9, "")</f>
        <v/>
      </c>
      <c r="I36"/>
      <c r="J36" t="str">
        <f>IF(Equipment!$E9=I$29, Equipment!$F9, "")</f>
        <v/>
      </c>
      <c r="K36" s="288"/>
      <c r="L36" s="319" t="str">
        <f>IF(Equipment!$E9=K$29, Equipment!$F9, "")</f>
        <v/>
      </c>
    </row>
    <row r="37" spans="2:12" x14ac:dyDescent="0.25">
      <c r="B37" s="288" t="str">
        <f>IF(Equipment!B10="", "", Equipment!B10)</f>
        <v/>
      </c>
      <c r="C37" s="288"/>
      <c r="D37" s="319" t="str">
        <f>IF(Equipment!$E10=C$29, Equipment!$F10, "")</f>
        <v/>
      </c>
      <c r="E37"/>
      <c r="F37" t="str">
        <f>IF(Equipment!$E10=E$29, Equipment!$F10, "")</f>
        <v/>
      </c>
      <c r="G37" s="288"/>
      <c r="H37" s="319" t="str">
        <f>IF(Equipment!$E10=G$29, Equipment!$F10, "")</f>
        <v/>
      </c>
      <c r="I37"/>
      <c r="J37" t="str">
        <f>IF(Equipment!$E10=I$29, Equipment!$F10, "")</f>
        <v/>
      </c>
      <c r="K37" s="288"/>
      <c r="L37" s="319" t="str">
        <f>IF(Equipment!$E10=K$29, Equipment!$F10, "")</f>
        <v/>
      </c>
    </row>
    <row r="38" spans="2:12" x14ac:dyDescent="0.25">
      <c r="B38" s="288" t="str">
        <f>IF(Equipment!B11="", "", Equipment!B11)</f>
        <v/>
      </c>
      <c r="C38" s="288"/>
      <c r="D38" s="319" t="str">
        <f>IF(Equipment!$E11=C$29, Equipment!$F11, "")</f>
        <v/>
      </c>
      <c r="E38"/>
      <c r="F38" t="str">
        <f>IF(Equipment!$E11=E$29, Equipment!$F11, "")</f>
        <v/>
      </c>
      <c r="G38" s="288"/>
      <c r="H38" s="319" t="str">
        <f>IF(Equipment!$E11=G$29, Equipment!$F11, "")</f>
        <v/>
      </c>
      <c r="I38"/>
      <c r="J38" t="str">
        <f>IF(Equipment!$E11=I$29, Equipment!$F11, "")</f>
        <v/>
      </c>
      <c r="K38" s="288"/>
      <c r="L38" s="319" t="str">
        <f>IF(Equipment!$E11=K$29, Equipment!$F11, "")</f>
        <v/>
      </c>
    </row>
    <row r="39" spans="2:12" ht="15.75" thickBot="1" x14ac:dyDescent="0.3">
      <c r="B39" s="288" t="str">
        <f>IF(Equipment!B12="", "", Equipment!B12)</f>
        <v/>
      </c>
      <c r="C39" s="291"/>
      <c r="D39" s="320" t="str">
        <f>IF(Equipment!$E12=C$29, Equipment!$F12, "")</f>
        <v/>
      </c>
      <c r="E39" s="292"/>
      <c r="F39" s="292" t="str">
        <f>IF(Equipment!$E12=E$29, Equipment!$F12, "")</f>
        <v/>
      </c>
      <c r="G39" s="291"/>
      <c r="H39" s="320" t="str">
        <f>IF(Equipment!$E12=G$29, Equipment!$F12, "")</f>
        <v/>
      </c>
      <c r="I39" s="292"/>
      <c r="J39" s="292" t="str">
        <f>IF(Equipment!$E12=I$29, Equipment!$F12, "")</f>
        <v/>
      </c>
      <c r="K39" s="291"/>
      <c r="L39" s="320" t="str">
        <f>IF(Equipment!$E12=K$29, Equipment!$F12, "")</f>
        <v/>
      </c>
    </row>
    <row r="40" spans="2:12" ht="15.75" thickBot="1" x14ac:dyDescent="0.3">
      <c r="B40" s="457" t="s">
        <v>182</v>
      </c>
      <c r="C40" s="458"/>
      <c r="D40" s="458"/>
      <c r="E40" s="458"/>
      <c r="F40" s="458"/>
      <c r="G40" s="458"/>
      <c r="H40" s="458"/>
      <c r="I40" s="458"/>
      <c r="J40" s="458"/>
      <c r="K40" s="458"/>
      <c r="L40" s="459"/>
    </row>
    <row r="41" spans="2:12" x14ac:dyDescent="0.25">
      <c r="B41" s="282" t="s">
        <v>183</v>
      </c>
      <c r="C41" s="283"/>
      <c r="D41" s="321">
        <f>Travel!Q17</f>
        <v>0</v>
      </c>
      <c r="E41" s="284"/>
      <c r="F41" s="322">
        <f>Travel!R17</f>
        <v>0</v>
      </c>
      <c r="G41" s="283"/>
      <c r="H41" s="321">
        <f>Travel!S17</f>
        <v>0</v>
      </c>
      <c r="I41" s="284"/>
      <c r="J41" s="322">
        <f>Travel!T17</f>
        <v>0</v>
      </c>
      <c r="K41" s="283"/>
      <c r="L41" s="321">
        <f>Travel!U17</f>
        <v>0</v>
      </c>
    </row>
    <row r="42" spans="2:12" ht="15.75" thickBot="1" x14ac:dyDescent="0.3">
      <c r="B42" s="290" t="s">
        <v>184</v>
      </c>
      <c r="C42" s="291"/>
      <c r="D42" s="323">
        <f>Travel!Q30</f>
        <v>0</v>
      </c>
      <c r="E42" s="292"/>
      <c r="F42" s="324">
        <f>Travel!R30</f>
        <v>0</v>
      </c>
      <c r="G42" s="291"/>
      <c r="H42" s="323">
        <f>Travel!S30</f>
        <v>0</v>
      </c>
      <c r="I42" s="292"/>
      <c r="J42" s="324">
        <f>Travel!T30</f>
        <v>0</v>
      </c>
      <c r="K42" s="291"/>
      <c r="L42" s="323">
        <f>Travel!U30</f>
        <v>0</v>
      </c>
    </row>
    <row r="43" spans="2:12" ht="15.75" thickBot="1" x14ac:dyDescent="0.3">
      <c r="B43" s="460" t="s">
        <v>185</v>
      </c>
      <c r="C43" s="458"/>
      <c r="D43" s="458"/>
      <c r="E43" s="458"/>
      <c r="F43" s="458"/>
      <c r="G43" s="458"/>
      <c r="H43" s="458"/>
      <c r="I43" s="458"/>
      <c r="J43" s="458"/>
      <c r="K43" s="458"/>
      <c r="L43" s="459"/>
    </row>
    <row r="44" spans="2:12" x14ac:dyDescent="0.25">
      <c r="B44" s="288" t="s">
        <v>186</v>
      </c>
      <c r="C44" s="283">
        <f>SUM('Participant Support'!I8:I15, 'Participant Support'!I21:I28,'Participant Support'!I34:I41,'Participant Support'!I48:I55)</f>
        <v>0</v>
      </c>
      <c r="D44" s="284"/>
      <c r="E44" s="284">
        <f>SUM('Participant Support'!J8:J15,'Participant Support'!J21:J28,'Participant Support'!J34:J41,'Participant Support'!J48:J55)</f>
        <v>0</v>
      </c>
      <c r="F44" s="284"/>
      <c r="G44" s="284">
        <f>SUM('Participant Support'!K8:K15,'Participant Support'!K21:K28,'Participant Support'!K34:K41,'Participant Support'!K48:K55)</f>
        <v>0</v>
      </c>
      <c r="H44" s="284"/>
      <c r="I44" s="284">
        <f>SUM('Participant Support'!L8:L15,'Participant Support'!L21:L28,'Participant Support'!L34:L41,'Participant Support'!L48:L55)</f>
        <v>0</v>
      </c>
      <c r="J44" s="284"/>
      <c r="K44" s="284">
        <f>SUM('Participant Support'!M8:M15,'Participant Support'!M21:M28,'Participant Support'!M34:M41,'Participant Support'!M48:M55)</f>
        <v>0</v>
      </c>
      <c r="L44" s="318"/>
    </row>
    <row r="45" spans="2:12" x14ac:dyDescent="0.25">
      <c r="B45" s="288" t="s">
        <v>124</v>
      </c>
      <c r="C45" s="288"/>
      <c r="D45" s="105">
        <f>'Participant Support'!Q16</f>
        <v>0</v>
      </c>
      <c r="E45"/>
      <c r="F45" s="105">
        <f>'Participant Support'!R16</f>
        <v>0</v>
      </c>
      <c r="G45"/>
      <c r="H45" s="105">
        <f>'Participant Support'!S16</f>
        <v>0</v>
      </c>
      <c r="I45"/>
      <c r="J45" s="105">
        <f>'Participant Support'!T16</f>
        <v>0</v>
      </c>
      <c r="K45"/>
      <c r="L45" s="196">
        <f>'Participant Support'!U16</f>
        <v>0</v>
      </c>
    </row>
    <row r="46" spans="2:12" x14ac:dyDescent="0.25">
      <c r="B46" s="288" t="s">
        <v>187</v>
      </c>
      <c r="C46" s="288"/>
      <c r="D46" s="105">
        <f>'Participant Support'!Q29</f>
        <v>0</v>
      </c>
      <c r="E46"/>
      <c r="F46" s="105">
        <f>'Participant Support'!R29</f>
        <v>0</v>
      </c>
      <c r="G46"/>
      <c r="H46" s="105">
        <f>'Participant Support'!S29</f>
        <v>0</v>
      </c>
      <c r="I46"/>
      <c r="J46" s="105">
        <f>'Participant Support'!T29</f>
        <v>0</v>
      </c>
      <c r="K46"/>
      <c r="L46" s="196">
        <f>'Participant Support'!U29</f>
        <v>0</v>
      </c>
    </row>
    <row r="47" spans="2:12" x14ac:dyDescent="0.25">
      <c r="B47" s="288" t="s">
        <v>125</v>
      </c>
      <c r="C47" s="288"/>
      <c r="D47" s="105">
        <f>'Participant Support'!Q42</f>
        <v>0</v>
      </c>
      <c r="E47"/>
      <c r="F47" s="105">
        <f>'Participant Support'!R42</f>
        <v>0</v>
      </c>
      <c r="G47"/>
      <c r="H47" s="105">
        <f>'Participant Support'!S42</f>
        <v>0</v>
      </c>
      <c r="I47"/>
      <c r="J47" s="105">
        <f>'Participant Support'!T42</f>
        <v>0</v>
      </c>
      <c r="K47"/>
      <c r="L47" s="196">
        <f>'Participant Support'!U42</f>
        <v>0</v>
      </c>
    </row>
    <row r="48" spans="2:12" ht="15.75" thickBot="1" x14ac:dyDescent="0.3">
      <c r="B48" s="288" t="s">
        <v>202</v>
      </c>
      <c r="C48" s="291"/>
      <c r="D48" s="324">
        <f>'Participant Support'!Q56</f>
        <v>0</v>
      </c>
      <c r="E48" s="292"/>
      <c r="F48" s="324">
        <f>'Participant Support'!R56</f>
        <v>0</v>
      </c>
      <c r="G48" s="292"/>
      <c r="H48" s="324">
        <f>'Participant Support'!S56</f>
        <v>0</v>
      </c>
      <c r="I48" s="292"/>
      <c r="J48" s="324">
        <f>'Participant Support'!T56</f>
        <v>0</v>
      </c>
      <c r="K48" s="292"/>
      <c r="L48" s="323">
        <f>'Participant Support'!U56</f>
        <v>0</v>
      </c>
    </row>
    <row r="49" spans="2:15" ht="15.75" thickBot="1" x14ac:dyDescent="0.3">
      <c r="B49" s="461" t="s">
        <v>96</v>
      </c>
      <c r="C49" s="458"/>
      <c r="D49" s="458"/>
      <c r="E49" s="458"/>
      <c r="F49" s="458"/>
      <c r="G49" s="458"/>
      <c r="H49" s="458"/>
      <c r="I49" s="458"/>
      <c r="J49" s="458"/>
      <c r="K49" s="458"/>
      <c r="L49" s="459"/>
    </row>
    <row r="50" spans="2:15" x14ac:dyDescent="0.25">
      <c r="B50" s="288" t="s">
        <v>188</v>
      </c>
      <c r="C50" s="283"/>
      <c r="D50" s="321">
        <f>'Other Direct'!E19</f>
        <v>0</v>
      </c>
      <c r="E50" s="284"/>
      <c r="F50" s="322">
        <f>'Other Direct'!F19</f>
        <v>0</v>
      </c>
      <c r="G50" s="283"/>
      <c r="H50" s="321">
        <f>'Other Direct'!G19</f>
        <v>0</v>
      </c>
      <c r="I50" s="284"/>
      <c r="J50" s="322">
        <f>'Other Direct'!H19</f>
        <v>0</v>
      </c>
      <c r="K50" s="283"/>
      <c r="L50" s="321">
        <f>'Other Direct'!I19</f>
        <v>0</v>
      </c>
    </row>
    <row r="51" spans="2:15" ht="30" x14ac:dyDescent="0.25">
      <c r="B51" s="325" t="s">
        <v>189</v>
      </c>
      <c r="C51" s="325"/>
      <c r="D51" s="196">
        <f>'Other Direct'!E20</f>
        <v>0</v>
      </c>
      <c r="E51"/>
      <c r="F51" s="105">
        <f>'Other Direct'!F20</f>
        <v>0</v>
      </c>
      <c r="G51" s="288"/>
      <c r="H51" s="196">
        <f>'Other Direct'!G20</f>
        <v>0</v>
      </c>
      <c r="I51"/>
      <c r="J51" s="105">
        <f>'Other Direct'!H20</f>
        <v>0</v>
      </c>
      <c r="K51" s="288"/>
      <c r="L51" s="196">
        <f>'Other Direct'!I20</f>
        <v>0</v>
      </c>
      <c r="O51" s="169"/>
    </row>
    <row r="52" spans="2:15" x14ac:dyDescent="0.25">
      <c r="B52" s="288" t="s">
        <v>190</v>
      </c>
      <c r="C52" s="288"/>
      <c r="D52" s="196">
        <f>'Other Direct'!E21</f>
        <v>0</v>
      </c>
      <c r="E52"/>
      <c r="F52" s="105">
        <f>'Other Direct'!F21</f>
        <v>0</v>
      </c>
      <c r="G52" s="288"/>
      <c r="H52" s="196">
        <f>'Other Direct'!G21</f>
        <v>0</v>
      </c>
      <c r="I52"/>
      <c r="J52" s="105">
        <f>'Other Direct'!H21</f>
        <v>0</v>
      </c>
      <c r="K52" s="288"/>
      <c r="L52" s="196">
        <f>'Other Direct'!I21</f>
        <v>0</v>
      </c>
    </row>
    <row r="53" spans="2:15" x14ac:dyDescent="0.25">
      <c r="B53" s="288" t="s">
        <v>191</v>
      </c>
      <c r="C53" s="288"/>
      <c r="D53" s="196">
        <f>'Other Direct'!E22</f>
        <v>0</v>
      </c>
      <c r="E53"/>
      <c r="F53" s="105">
        <f>'Other Direct'!F22</f>
        <v>0</v>
      </c>
      <c r="G53" s="288"/>
      <c r="H53" s="196">
        <f>'Other Direct'!G22</f>
        <v>0</v>
      </c>
      <c r="I53"/>
      <c r="J53" s="105">
        <f>'Other Direct'!H22</f>
        <v>0</v>
      </c>
      <c r="K53" s="288"/>
      <c r="L53" s="196">
        <f>'Other Direct'!I22</f>
        <v>0</v>
      </c>
    </row>
    <row r="54" spans="2:15" x14ac:dyDescent="0.25">
      <c r="B54" s="288" t="s">
        <v>199</v>
      </c>
      <c r="C54" s="288"/>
      <c r="D54" s="196">
        <f>'Other Direct'!E15</f>
        <v>0</v>
      </c>
      <c r="E54"/>
      <c r="F54" s="105">
        <f>'Other Direct'!F15</f>
        <v>0</v>
      </c>
      <c r="G54" s="288"/>
      <c r="H54" s="196">
        <f>'Other Direct'!G15</f>
        <v>0</v>
      </c>
      <c r="I54"/>
      <c r="J54" s="105">
        <f>'Other Direct'!H15</f>
        <v>0</v>
      </c>
      <c r="K54" s="288"/>
      <c r="L54" s="196">
        <f>'Other Direct'!I15</f>
        <v>0</v>
      </c>
    </row>
    <row r="55" spans="2:15" ht="15.75" thickBot="1" x14ac:dyDescent="0.3">
      <c r="B55" s="291" t="s">
        <v>168</v>
      </c>
      <c r="C55" s="291"/>
      <c r="D55" s="323">
        <f>'Other Direct'!E41+SUM('Other Direct'!E23:E28)</f>
        <v>0</v>
      </c>
      <c r="E55" s="292"/>
      <c r="F55" s="324">
        <f>'Other Direct'!F41+SUM('Other Direct'!F23:F28)</f>
        <v>0</v>
      </c>
      <c r="G55" s="291"/>
      <c r="H55" s="323">
        <f>'Other Direct'!G41+SUM('Other Direct'!G23:G28)</f>
        <v>0</v>
      </c>
      <c r="I55" s="292"/>
      <c r="J55" s="324">
        <f>'Other Direct'!H41+SUM('Other Direct'!H23:H28)</f>
        <v>0</v>
      </c>
      <c r="K55" s="291"/>
      <c r="L55" s="323">
        <f>'Other Direct'!I41+SUM('Other Direct'!I23:I28)</f>
        <v>0</v>
      </c>
    </row>
    <row r="56" spans="2:15" ht="15.75" thickBot="1" x14ac:dyDescent="0.3">
      <c r="B56" s="305" t="s">
        <v>198</v>
      </c>
      <c r="C56" s="305"/>
      <c r="D56" s="326">
        <f>E26+SUM(D32:D39,D41:D42,D45:D48,D50:D55)</f>
        <v>0</v>
      </c>
      <c r="E56" s="306"/>
      <c r="F56" s="326">
        <f>H26+SUM(F32:F39,F41:F42,F45:F48,F50:F55)</f>
        <v>0</v>
      </c>
      <c r="G56" s="305"/>
      <c r="H56" s="326">
        <f>K26+SUM(H32:H39,H41:H42,H45:H48,H50:H55)</f>
        <v>0</v>
      </c>
      <c r="I56" s="306"/>
      <c r="J56" s="326">
        <f>N26+SUM(J32:J39,J41:J42,J45:J48,J50:J55)</f>
        <v>0</v>
      </c>
      <c r="K56" s="305"/>
      <c r="L56" s="326">
        <f>Q26+SUM(L32:L39,L41:L42,L45:L48,L50:L55)</f>
        <v>0</v>
      </c>
      <c r="O56" s="423"/>
    </row>
    <row r="57" spans="2:15" ht="15.75" thickBot="1" x14ac:dyDescent="0.3"/>
    <row r="58" spans="2:15" ht="15.75" thickBot="1" x14ac:dyDescent="0.3">
      <c r="B58" s="454" t="s">
        <v>192</v>
      </c>
      <c r="C58" s="455"/>
      <c r="D58" s="455"/>
      <c r="E58" s="455"/>
      <c r="F58" s="455"/>
      <c r="G58" s="456"/>
    </row>
    <row r="59" spans="2:15" ht="15.75" thickBot="1" x14ac:dyDescent="0.3">
      <c r="B59" s="281"/>
      <c r="C59" s="278" t="s">
        <v>18</v>
      </c>
      <c r="D59" s="278" t="s">
        <v>19</v>
      </c>
      <c r="E59" s="278" t="s">
        <v>24</v>
      </c>
      <c r="F59" s="278" t="s">
        <v>25</v>
      </c>
      <c r="G59" s="279" t="s">
        <v>26</v>
      </c>
    </row>
    <row r="60" spans="2:15" ht="19.5" thickBot="1" x14ac:dyDescent="0.3">
      <c r="B60" s="327" t="s">
        <v>282</v>
      </c>
      <c r="C60" s="426">
        <f>MTDC!D21*J60</f>
        <v>0</v>
      </c>
      <c r="D60" s="427">
        <f>MTDC!E21*J60</f>
        <v>0</v>
      </c>
      <c r="E60" s="427">
        <f>MTDC!F21*J60</f>
        <v>0</v>
      </c>
      <c r="F60" s="427">
        <f>MTDC!G21*J60</f>
        <v>0</v>
      </c>
      <c r="G60" s="428">
        <f>MTDC!H21*J60</f>
        <v>0</v>
      </c>
      <c r="H60" s="452" t="s">
        <v>281</v>
      </c>
      <c r="I60" s="453"/>
      <c r="J60" s="422">
        <v>0.53</v>
      </c>
    </row>
    <row r="61" spans="2:15" x14ac:dyDescent="0.25">
      <c r="B61" s="187"/>
      <c r="C61" s="187"/>
    </row>
    <row r="62" spans="2:15" x14ac:dyDescent="0.25">
      <c r="C62" s="429"/>
    </row>
    <row r="63" spans="2:15" x14ac:dyDescent="0.25">
      <c r="C63" s="169"/>
      <c r="D63" s="169"/>
      <c r="E63" s="169"/>
      <c r="F63" s="169"/>
    </row>
  </sheetData>
  <sheetProtection algorithmName="SHA-512" hashValue="XIihA3xgnhvix0skahyiV8jlZ+ZG0g/avlPTY8HUaR6HEbNBJcuL9o7y5tU/bnT1PggT0s2aPLkJaz2U0Ru6Vw==" saltValue="nx07v9UPl+WpBKITA+ljug==" spinCount="100000" sheet="1" objects="1" scenarios="1"/>
  <mergeCells count="21">
    <mergeCell ref="B16:R16"/>
    <mergeCell ref="B24:R24"/>
    <mergeCell ref="K29:L29"/>
    <mergeCell ref="B28:L28"/>
    <mergeCell ref="B31:L31"/>
    <mergeCell ref="H60:I60"/>
    <mergeCell ref="B2:R2"/>
    <mergeCell ref="C3:E3"/>
    <mergeCell ref="F3:H3"/>
    <mergeCell ref="I3:K3"/>
    <mergeCell ref="L3:N3"/>
    <mergeCell ref="O3:Q3"/>
    <mergeCell ref="B58:G58"/>
    <mergeCell ref="B40:L40"/>
    <mergeCell ref="B43:L43"/>
    <mergeCell ref="B49:L49"/>
    <mergeCell ref="B5:R5"/>
    <mergeCell ref="C29:D29"/>
    <mergeCell ref="E29:F29"/>
    <mergeCell ref="G29:H29"/>
    <mergeCell ref="I29:J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72043-63B8-4114-9D01-603F12F3BE4D}">
  <sheetPr codeName="Sheet11">
    <tabColor rgb="FFFFC000"/>
  </sheetPr>
  <dimension ref="A1:P89"/>
  <sheetViews>
    <sheetView topLeftCell="A56" zoomScaleNormal="100" workbookViewId="0">
      <selection activeCell="K85" sqref="K85"/>
    </sheetView>
  </sheetViews>
  <sheetFormatPr defaultColWidth="8.85546875" defaultRowHeight="15" x14ac:dyDescent="0.25"/>
  <cols>
    <col min="1" max="1" width="18.140625" style="106" bestFit="1" customWidth="1"/>
    <col min="2" max="2" width="35.5703125" style="107" customWidth="1"/>
    <col min="3" max="3" width="20.140625" style="107" customWidth="1"/>
    <col min="4" max="4" width="14.7109375" style="108" customWidth="1"/>
    <col min="5" max="5" width="14.85546875" style="108" customWidth="1"/>
    <col min="6" max="6" width="15.28515625" style="108" customWidth="1"/>
    <col min="7" max="7" width="15.140625" style="108" customWidth="1"/>
    <col min="8" max="8" width="13.28515625" style="108" customWidth="1"/>
    <col min="9" max="9" width="14.7109375" style="109" customWidth="1"/>
    <col min="10" max="10" width="23.85546875" style="121" bestFit="1" customWidth="1"/>
    <col min="11" max="11" width="12.5703125" style="116" bestFit="1" customWidth="1"/>
    <col min="12" max="12" width="15.42578125" style="116" customWidth="1"/>
    <col min="13" max="13" width="18.42578125" style="116" customWidth="1"/>
    <col min="14" max="16" width="10" style="116" bestFit="1" customWidth="1"/>
    <col min="17" max="16384" width="8.85546875" style="106"/>
  </cols>
  <sheetData>
    <row r="1" spans="1:16" s="271" customFormat="1" x14ac:dyDescent="0.25">
      <c r="B1" s="272"/>
      <c r="C1" s="272"/>
      <c r="D1" s="273"/>
      <c r="E1" s="273"/>
      <c r="F1" s="273"/>
      <c r="G1" s="273"/>
      <c r="H1" s="273"/>
      <c r="I1" s="274"/>
    </row>
    <row r="2" spans="1:16" s="271" customFormat="1" x14ac:dyDescent="0.25">
      <c r="B2" s="272"/>
      <c r="C2" s="272"/>
      <c r="D2" s="273"/>
      <c r="E2" s="273"/>
      <c r="F2" s="273"/>
      <c r="G2" s="273"/>
      <c r="H2" s="273"/>
      <c r="I2" s="274"/>
    </row>
    <row r="3" spans="1:16" s="271" customFormat="1" ht="9.75" customHeight="1" x14ac:dyDescent="0.25">
      <c r="B3" s="272"/>
      <c r="C3" s="272"/>
      <c r="D3" s="273"/>
      <c r="E3" s="273"/>
      <c r="F3" s="273"/>
      <c r="G3" s="273"/>
      <c r="H3" s="273"/>
      <c r="I3" s="274"/>
    </row>
    <row r="4" spans="1:16" ht="24" customHeight="1" x14ac:dyDescent="0.25">
      <c r="A4" s="473" t="s">
        <v>289</v>
      </c>
      <c r="B4" s="473"/>
      <c r="C4" s="473"/>
      <c r="D4" s="473"/>
      <c r="E4" s="473"/>
      <c r="F4" s="473"/>
      <c r="G4" s="473"/>
      <c r="H4" s="473"/>
      <c r="I4" s="473"/>
      <c r="J4" s="110"/>
      <c r="K4" s="106"/>
      <c r="L4" s="106"/>
      <c r="M4" s="106"/>
      <c r="N4" s="106"/>
      <c r="O4" s="106"/>
      <c r="P4" s="106"/>
    </row>
    <row r="5" spans="1:16" ht="23.25" customHeight="1" x14ac:dyDescent="0.25">
      <c r="A5" s="471" t="s">
        <v>23</v>
      </c>
      <c r="B5" s="471"/>
      <c r="C5" s="471"/>
      <c r="D5" s="471"/>
      <c r="E5" s="471"/>
      <c r="F5" s="471"/>
      <c r="G5" s="471"/>
      <c r="H5" s="471"/>
      <c r="I5" s="471"/>
      <c r="J5" s="110"/>
      <c r="K5" s="106"/>
      <c r="L5" s="106"/>
      <c r="M5" s="106"/>
      <c r="N5" s="106"/>
      <c r="O5" s="106"/>
      <c r="P5" s="106"/>
    </row>
    <row r="6" spans="1:16" ht="23.25" customHeight="1" x14ac:dyDescent="0.25">
      <c r="A6" s="471" t="s">
        <v>232</v>
      </c>
      <c r="B6" s="471"/>
      <c r="C6" s="471"/>
      <c r="D6" s="471"/>
      <c r="E6" s="471"/>
      <c r="F6" s="471"/>
      <c r="G6" s="471"/>
      <c r="H6" s="471"/>
      <c r="I6" s="471"/>
      <c r="J6" s="110"/>
      <c r="K6" s="106"/>
      <c r="L6" s="106"/>
      <c r="M6" s="106"/>
      <c r="N6" s="106"/>
      <c r="O6" s="106"/>
      <c r="P6" s="106"/>
    </row>
    <row r="7" spans="1:16" ht="23.25" customHeight="1" thickBot="1" x14ac:dyDescent="0.3">
      <c r="A7" s="472" t="s">
        <v>233</v>
      </c>
      <c r="B7" s="472"/>
      <c r="C7" s="472"/>
      <c r="D7" s="472"/>
      <c r="E7" s="472"/>
      <c r="F7" s="472"/>
      <c r="G7" s="472"/>
      <c r="H7" s="472"/>
      <c r="I7" s="472"/>
      <c r="J7" s="110"/>
      <c r="K7" s="106"/>
      <c r="L7" s="106"/>
      <c r="M7" s="106"/>
      <c r="N7" s="106"/>
      <c r="O7" s="106"/>
      <c r="P7" s="106"/>
    </row>
    <row r="8" spans="1:16" s="107" customFormat="1" ht="28.5" customHeight="1" thickBot="1" x14ac:dyDescent="0.3">
      <c r="A8" s="122" t="s">
        <v>209</v>
      </c>
      <c r="B8" s="495" t="s">
        <v>210</v>
      </c>
      <c r="C8" s="496"/>
      <c r="D8" s="123" t="s">
        <v>18</v>
      </c>
      <c r="E8" s="123" t="s">
        <v>19</v>
      </c>
      <c r="F8" s="123" t="s">
        <v>24</v>
      </c>
      <c r="G8" s="123" t="s">
        <v>25</v>
      </c>
      <c r="H8" s="123" t="s">
        <v>26</v>
      </c>
      <c r="I8" s="124" t="s">
        <v>0</v>
      </c>
      <c r="J8" s="111"/>
    </row>
    <row r="9" spans="1:16" s="107" customFormat="1" ht="15.75" hidden="1" thickBot="1" x14ac:dyDescent="0.3">
      <c r="A9" s="343"/>
      <c r="B9" s="344" t="s">
        <v>171</v>
      </c>
      <c r="C9" s="345" t="s">
        <v>63</v>
      </c>
      <c r="D9" s="374"/>
      <c r="E9" s="374"/>
      <c r="F9" s="374"/>
      <c r="G9" s="374"/>
      <c r="H9" s="374"/>
      <c r="I9" s="375"/>
      <c r="J9" s="111"/>
    </row>
    <row r="10" spans="1:16" ht="17.25" hidden="1" customHeight="1" x14ac:dyDescent="0.25">
      <c r="A10" s="346"/>
      <c r="B10" s="347" t="str">
        <f>IF(Personnel!B9&lt;&gt;"",Personnel!B9,"")</f>
        <v/>
      </c>
      <c r="C10" s="348" t="str">
        <f>IF(B10&lt;&gt;"",Personnel!C9,"")</f>
        <v/>
      </c>
      <c r="D10" s="376">
        <f>IF(Personnel!F9="@42%",Personnel!W9,IF(Personnel!F10="@42%",Personnel!W10,0))</f>
        <v>0</v>
      </c>
      <c r="E10" s="376">
        <f>IF(Personnel!F9="@42%",Personnel!X9,IF(Personnel!F10="@42%",Personnel!X10,0))</f>
        <v>0</v>
      </c>
      <c r="F10" s="376">
        <f>IF(Personnel!F9="@42%",Personnel!Y9,IF(Personnel!F10="@42%",Personnel!Y10,0))</f>
        <v>0</v>
      </c>
      <c r="G10" s="376">
        <f>IF(Personnel!F9="@42%",Personnel!Z9,IF(Personnel!F10="@42%",Personnel!Z10,0))</f>
        <v>0</v>
      </c>
      <c r="H10" s="376">
        <f>IF(Personnel!F9="@42%",Personnel!AA9,IF(Personnel!F10="@42%",Personnel!AA10,0))</f>
        <v>0</v>
      </c>
      <c r="I10" s="377">
        <f>SUM(D10:H10)</f>
        <v>0</v>
      </c>
      <c r="J10" s="110"/>
      <c r="K10" s="106"/>
      <c r="L10" s="106"/>
      <c r="M10" s="106"/>
      <c r="N10" s="106"/>
      <c r="O10" s="106"/>
      <c r="P10" s="106"/>
    </row>
    <row r="11" spans="1:16" ht="17.25" hidden="1" customHeight="1" x14ac:dyDescent="0.25">
      <c r="A11" s="349"/>
      <c r="B11" s="350" t="str">
        <f>IF(Personnel!B11&lt;&gt;"",Personnel!B11,"")</f>
        <v/>
      </c>
      <c r="C11" s="351" t="str">
        <f>IF(B11&lt;&gt;"",Personnel!C11,"")</f>
        <v/>
      </c>
      <c r="D11" s="378">
        <f>IF(Personnel!$F$11="@42%",Personnel!W$11,IF(Personnel!$F$12="@42%",Personnel!W$12,0))</f>
        <v>0</v>
      </c>
      <c r="E11" s="378">
        <f>IF(Personnel!$F$11="@42%",Personnel!X$11,IF(Personnel!$F$12="@42%",Personnel!X$12,0))</f>
        <v>0</v>
      </c>
      <c r="F11" s="378">
        <f>IF(Personnel!$F$11="@42%",Personnel!Y$11,IF(Personnel!$F$12="@42%",Personnel!Y$12,0))</f>
        <v>0</v>
      </c>
      <c r="G11" s="378">
        <f>IF(Personnel!$F$11="@42%",Personnel!Z$11,IF(Personnel!$F$12="@42%",Personnel!Z$12,0))</f>
        <v>0</v>
      </c>
      <c r="H11" s="378">
        <f>IF(Personnel!$F$11="@42%",Personnel!AA$11,IF(Personnel!$F$12="@42%",Personnel!AA$12,0))</f>
        <v>0</v>
      </c>
      <c r="I11" s="379">
        <f t="shared" ref="I11:I30" si="0">SUM(D11:H11)</f>
        <v>0</v>
      </c>
      <c r="J11" s="110"/>
      <c r="K11" s="106"/>
      <c r="L11" s="106"/>
      <c r="M11" s="106"/>
      <c r="N11" s="106"/>
      <c r="O11" s="106"/>
      <c r="P11" s="106"/>
    </row>
    <row r="12" spans="1:16" ht="17.25" hidden="1" customHeight="1" x14ac:dyDescent="0.25">
      <c r="A12" s="349"/>
      <c r="B12" s="350" t="str">
        <f>IF(Personnel!B13&lt;&gt;"",Personnel!B13,"")</f>
        <v/>
      </c>
      <c r="C12" s="351" t="str">
        <f>IF(B12&lt;&gt;"",Personnel!C13,"")</f>
        <v/>
      </c>
      <c r="D12" s="378">
        <f>IF(Personnel!$F$13="@42%",Personnel!W$13,IF(Personnel!$F$14="@42%",Personnel!W$14,0))</f>
        <v>0</v>
      </c>
      <c r="E12" s="378">
        <f>IF(Personnel!$F$13="@42%",Personnel!X$13,IF(Personnel!$F$14="@42%",Personnel!X$14,0))</f>
        <v>0</v>
      </c>
      <c r="F12" s="378">
        <f>IF(Personnel!$F$13="@42%",Personnel!Y$13,IF(Personnel!$F$14="@42%",Personnel!Y$14,0))</f>
        <v>0</v>
      </c>
      <c r="G12" s="378">
        <f>IF(Personnel!$F$13="@42%",Personnel!Z$13,IF(Personnel!$F$14="@42%",Personnel!Z$14,0))</f>
        <v>0</v>
      </c>
      <c r="H12" s="378">
        <f>IF(Personnel!$F$13="@42%",Personnel!AA$13,IF(Personnel!$F$14="@42%",Personnel!AA$14,0))</f>
        <v>0</v>
      </c>
      <c r="I12" s="379">
        <f t="shared" si="0"/>
        <v>0</v>
      </c>
      <c r="J12" s="110"/>
      <c r="K12" s="106"/>
      <c r="L12" s="106"/>
      <c r="M12" s="106"/>
      <c r="N12" s="106"/>
      <c r="O12" s="106"/>
      <c r="P12" s="106"/>
    </row>
    <row r="13" spans="1:16" ht="17.25" hidden="1" customHeight="1" x14ac:dyDescent="0.25">
      <c r="A13" s="349"/>
      <c r="B13" s="350" t="str">
        <f>IF(Personnel!B15&lt;&gt;"",Personnel!B15,"")</f>
        <v/>
      </c>
      <c r="C13" s="351" t="str">
        <f>IF(B13&lt;&gt;"",Personnel!C15,"")</f>
        <v/>
      </c>
      <c r="D13" s="378">
        <f>IF(Personnel!$F$15="@42%",Personnel!W$15,IF(Personnel!$F$16="@42%",Personnel!W$16,0))</f>
        <v>0</v>
      </c>
      <c r="E13" s="378">
        <f>IF(Personnel!$F$15="@42%",Personnel!X$15,IF(Personnel!$F$16="@42%",Personnel!X$16,0))</f>
        <v>0</v>
      </c>
      <c r="F13" s="378">
        <f>IF(Personnel!$F$15="@42%",Personnel!Y$15,IF(Personnel!$F$16="@42%",Personnel!Y$16,0))</f>
        <v>0</v>
      </c>
      <c r="G13" s="378">
        <f>IF(Personnel!$F$15="@42%",Personnel!Z$15,IF(Personnel!$F$16="@42%",Personnel!Z$16,0))</f>
        <v>0</v>
      </c>
      <c r="H13" s="378">
        <f>IF(Personnel!$F$15="@42%",Personnel!AA$15,IF(Personnel!$F$16="@42%",Personnel!AA$16,0))</f>
        <v>0</v>
      </c>
      <c r="I13" s="379">
        <f t="shared" si="0"/>
        <v>0</v>
      </c>
      <c r="J13" s="110"/>
      <c r="K13" s="106"/>
      <c r="L13" s="106"/>
      <c r="M13" s="106"/>
      <c r="N13" s="106"/>
      <c r="O13" s="106"/>
      <c r="P13" s="106"/>
    </row>
    <row r="14" spans="1:16" ht="17.25" hidden="1" customHeight="1" x14ac:dyDescent="0.25">
      <c r="A14" s="349"/>
      <c r="B14" s="350" t="str">
        <f>IF(Personnel!B17&lt;&gt;"",Personnel!B17,"")</f>
        <v/>
      </c>
      <c r="C14" s="351" t="str">
        <f>IF(B14&lt;&gt;"",Personnel!C17,"")</f>
        <v/>
      </c>
      <c r="D14" s="378">
        <f>IF(Personnel!$F$17="@42%",Personnel!W$17,IF(Personnel!$F$18="@42%",Personnel!W$18,0))</f>
        <v>0</v>
      </c>
      <c r="E14" s="378">
        <f>IF(Personnel!$F$17="@42%",Personnel!X$17,IF(Personnel!$F$18="@42%",Personnel!X$18,0))</f>
        <v>0</v>
      </c>
      <c r="F14" s="378">
        <f>IF(Personnel!$F$17="@42%",Personnel!Y$17,IF(Personnel!$F$18="@42%",Personnel!Y$18,0))</f>
        <v>0</v>
      </c>
      <c r="G14" s="378">
        <f>IF(Personnel!$F$17="@42%",Personnel!Z$17,IF(Personnel!$F$18="@42%",Personnel!Z$18,0))</f>
        <v>0</v>
      </c>
      <c r="H14" s="378">
        <f>IF(Personnel!$F$17="@42%",Personnel!AA$17,IF(Personnel!$F$18="@42%",Personnel!AA$18,0))</f>
        <v>0</v>
      </c>
      <c r="I14" s="379">
        <f t="shared" si="0"/>
        <v>0</v>
      </c>
      <c r="J14" s="110"/>
      <c r="K14" s="106"/>
      <c r="L14" s="106"/>
      <c r="M14" s="106"/>
      <c r="N14" s="106"/>
      <c r="O14" s="106"/>
      <c r="P14" s="106"/>
    </row>
    <row r="15" spans="1:16" ht="17.25" hidden="1" customHeight="1" x14ac:dyDescent="0.25">
      <c r="A15" s="349"/>
      <c r="B15" s="350" t="str">
        <f>IF(Personnel!B19&lt;&gt;"",Personnel!B19,"")</f>
        <v/>
      </c>
      <c r="C15" s="351" t="str">
        <f>IF(B15&lt;&gt;"",Personnel!C19,"")</f>
        <v/>
      </c>
      <c r="D15" s="378">
        <f>IF(Personnel!$F$19="@42%",Personnel!W$19,IF(Personnel!$F$20="@42%",Personnel!W$20,0))</f>
        <v>0</v>
      </c>
      <c r="E15" s="378">
        <f>IF(Personnel!$F$19="@42%",Personnel!X$19,IF(Personnel!$F$20="@42%",Personnel!X$20,0))</f>
        <v>0</v>
      </c>
      <c r="F15" s="378">
        <f>IF(Personnel!$F$19="@42%",Personnel!Y$19,IF(Personnel!$F$20="@42%",Personnel!Y$20,0))</f>
        <v>0</v>
      </c>
      <c r="G15" s="378">
        <f>IF(Personnel!$F$19="@42%",Personnel!Z$19,IF(Personnel!$F$20="@42%",Personnel!Z$20,0))</f>
        <v>0</v>
      </c>
      <c r="H15" s="378">
        <f>IF(Personnel!$F$19="@42%",Personnel!AA$19,IF(Personnel!$F$20="@42%",Personnel!AA$20,0))</f>
        <v>0</v>
      </c>
      <c r="I15" s="379">
        <f t="shared" si="0"/>
        <v>0</v>
      </c>
      <c r="J15" s="110"/>
      <c r="K15" s="106"/>
      <c r="L15" s="106"/>
      <c r="M15" s="106"/>
      <c r="N15" s="106"/>
      <c r="O15" s="106"/>
      <c r="P15" s="106"/>
    </row>
    <row r="16" spans="1:16" ht="17.25" hidden="1" customHeight="1" x14ac:dyDescent="0.25">
      <c r="A16" s="349"/>
      <c r="B16" s="350" t="str">
        <f>IF(Personnel!B21&lt;&gt;"",Personnel!B21,"")</f>
        <v/>
      </c>
      <c r="C16" s="351" t="str">
        <f>IF(B16&lt;&gt;"",Personnel!C21,"")</f>
        <v/>
      </c>
      <c r="D16" s="378">
        <f>IF(Personnel!$F$21="@42%",Personnel!W$21,IF(Personnel!$F$22="@42%",Personnel!W$22,0))</f>
        <v>0</v>
      </c>
      <c r="E16" s="378">
        <f>IF(Personnel!$F$21="@42%",Personnel!X$21,IF(Personnel!$F$22="@42%",Personnel!X$22,0))</f>
        <v>0</v>
      </c>
      <c r="F16" s="378">
        <f>IF(Personnel!$F$21="@42%",Personnel!Y$21,IF(Personnel!$F$22="@42%",Personnel!Y$22,0))</f>
        <v>0</v>
      </c>
      <c r="G16" s="378">
        <f>IF(Personnel!$F$21="@42%",Personnel!Z$21,IF(Personnel!$F$22="@42%",Personnel!Z$22,0))</f>
        <v>0</v>
      </c>
      <c r="H16" s="378">
        <f>IF(Personnel!$F$21="@42%",Personnel!AA$21,IF(Personnel!$F$22="@42%",Personnel!AA$22,0))</f>
        <v>0</v>
      </c>
      <c r="I16" s="379">
        <f t="shared" si="0"/>
        <v>0</v>
      </c>
      <c r="J16" s="110"/>
      <c r="K16" s="106"/>
      <c r="L16" s="106"/>
      <c r="M16" s="106"/>
      <c r="N16" s="106"/>
      <c r="O16" s="106"/>
      <c r="P16" s="106"/>
    </row>
    <row r="17" spans="1:16" ht="17.25" hidden="1" customHeight="1" x14ac:dyDescent="0.25">
      <c r="A17" s="349"/>
      <c r="B17" s="350" t="str">
        <f>IF(Personnel!B23&lt;&gt;"",Personnel!B23,"")</f>
        <v/>
      </c>
      <c r="C17" s="351" t="str">
        <f>IF(B17&lt;&gt;"",Personnel!C23,"")</f>
        <v/>
      </c>
      <c r="D17" s="378">
        <f>IF(Personnel!$F$23="@42%",Personnel!W$23,IF(Personnel!$F$24="@42%",Personnel!W$24,0))</f>
        <v>0</v>
      </c>
      <c r="E17" s="378">
        <f>IF(Personnel!$F$23="@42%",Personnel!X$23,IF(Personnel!$F$24="@42%",Personnel!X$24,0))</f>
        <v>0</v>
      </c>
      <c r="F17" s="378">
        <f>IF(Personnel!$F$23="@42%",Personnel!Y$23,IF(Personnel!$F$24="@42%",Personnel!Y$24,0))</f>
        <v>0</v>
      </c>
      <c r="G17" s="378">
        <f>IF(Personnel!$F$23="@42%",Personnel!Z$23,IF(Personnel!$F$24="@42%",Personnel!Z$24,0))</f>
        <v>0</v>
      </c>
      <c r="H17" s="378">
        <f>IF(Personnel!$F$23="@42%",Personnel!AA$23,IF(Personnel!$F$24="@42%",Personnel!AA$24,0))</f>
        <v>0</v>
      </c>
      <c r="I17" s="379">
        <f t="shared" si="0"/>
        <v>0</v>
      </c>
      <c r="J17" s="110"/>
      <c r="K17" s="106"/>
      <c r="L17" s="106"/>
      <c r="M17" s="106"/>
      <c r="N17" s="106"/>
      <c r="O17" s="106"/>
      <c r="P17" s="106"/>
    </row>
    <row r="18" spans="1:16" ht="17.25" hidden="1" customHeight="1" x14ac:dyDescent="0.25">
      <c r="A18" s="349"/>
      <c r="B18" s="350" t="str">
        <f>IF(Personnel!B25&lt;&gt;"",Personnel!B25,"")</f>
        <v/>
      </c>
      <c r="C18" s="351" t="str">
        <f>IF(B18&lt;&gt;"",Personnel!C25,"")</f>
        <v/>
      </c>
      <c r="D18" s="378">
        <f>IF(Personnel!$F$25="@42%",Personnel!W$25,IF(Personnel!$F$26="@42%",Personnel!W$26,0))</f>
        <v>0</v>
      </c>
      <c r="E18" s="378">
        <f>IF(Personnel!$F$25="@42%",Personnel!X$25,IF(Personnel!$F$26="@42%",Personnel!X$26,0))</f>
        <v>0</v>
      </c>
      <c r="F18" s="378">
        <f>IF(Personnel!$F$25="@42%",Personnel!Y$25,IF(Personnel!$F$26="@42%",Personnel!Y$26,0))</f>
        <v>0</v>
      </c>
      <c r="G18" s="378">
        <f>IF(Personnel!$F$25="@42%",Personnel!Z$25,IF(Personnel!$F$26="@42%",Personnel!Z$26,0))</f>
        <v>0</v>
      </c>
      <c r="H18" s="378">
        <f>IF(Personnel!$F$25="@42%",Personnel!AA$25,IF(Personnel!$F$26="@42%",Personnel!AA$26,0))</f>
        <v>0</v>
      </c>
      <c r="I18" s="379">
        <f t="shared" si="0"/>
        <v>0</v>
      </c>
      <c r="J18" s="110"/>
      <c r="K18" s="106"/>
      <c r="L18" s="106"/>
      <c r="M18" s="106"/>
      <c r="N18" s="106"/>
      <c r="O18" s="106"/>
      <c r="P18" s="106"/>
    </row>
    <row r="19" spans="1:16" ht="17.25" hidden="1" customHeight="1" thickBot="1" x14ac:dyDescent="0.3">
      <c r="A19" s="349"/>
      <c r="B19" s="352" t="str">
        <f>IF(Personnel!B27&lt;&gt;"",Personnel!B27,"")</f>
        <v/>
      </c>
      <c r="C19" s="353" t="str">
        <f>IF(B19&lt;&gt;"",Personnel!C27,"")</f>
        <v/>
      </c>
      <c r="D19" s="380">
        <f>IF(Personnel!$F$27="@42%",Personnel!W$27,IF(Personnel!$F$28="@42%",Personnel!W$28,0))</f>
        <v>0</v>
      </c>
      <c r="E19" s="380">
        <f>IF(Personnel!$F$27="@42%",Personnel!X$27,IF(Personnel!$F$28="@42%",Personnel!X$28,0))</f>
        <v>0</v>
      </c>
      <c r="F19" s="380">
        <f>IF(Personnel!$F$27="@42%",Personnel!Y$27,IF(Personnel!$F$28="@42%",Personnel!Y$28,0))</f>
        <v>0</v>
      </c>
      <c r="G19" s="380">
        <f>IF(Personnel!$F$27="@42%",Personnel!Z$27,IF(Personnel!$F$28="@42%",Personnel!Z$28,0))</f>
        <v>0</v>
      </c>
      <c r="H19" s="380">
        <f>IF(Personnel!$F$27="@42%",Personnel!AA$27,IF(Personnel!$F$28="@42%",Personnel!AA$28,0))</f>
        <v>0</v>
      </c>
      <c r="I19" s="381">
        <f t="shared" si="0"/>
        <v>0</v>
      </c>
      <c r="J19" s="110"/>
      <c r="K19" s="106"/>
      <c r="L19" s="106"/>
      <c r="M19" s="106"/>
      <c r="N19" s="106"/>
      <c r="O19" s="106"/>
      <c r="P19" s="106"/>
    </row>
    <row r="20" spans="1:16" ht="17.25" hidden="1" customHeight="1" x14ac:dyDescent="0.25">
      <c r="A20" s="346"/>
      <c r="B20" s="347" t="str">
        <f>IF(Personnel!B9&lt;&gt;"",Personnel!B9,"")</f>
        <v/>
      </c>
      <c r="C20" s="354" t="str">
        <f>IF(B20&lt;&gt;"",Personnel!C9,"")</f>
        <v/>
      </c>
      <c r="D20" s="376">
        <f>IF(Personnel!$F$9&lt;&gt;"@42%",Personnel!W$9,IF(Personnel!$F$10&lt;&gt;"@42%",Personnel!W$10,0))</f>
        <v>0</v>
      </c>
      <c r="E20" s="376">
        <f>IF(Personnel!$F$9&lt;&gt;"@42%",Personnel!X$9,IF(Personnel!$F$10&lt;&gt;"@42%",Personnel!X$10,0))</f>
        <v>0</v>
      </c>
      <c r="F20" s="376">
        <f>IF(Personnel!$F$9&lt;&gt;"@42%",Personnel!Y$9,IF(Personnel!$F$10&lt;&gt;"@42%",Personnel!Y$10,0))</f>
        <v>0</v>
      </c>
      <c r="G20" s="376">
        <f>IF(Personnel!$F$9&lt;&gt;"@42%",Personnel!Z$9,IF(Personnel!$F$10&lt;&gt;"@42%",Personnel!Z$10,0))</f>
        <v>0</v>
      </c>
      <c r="H20" s="376">
        <f>IF(Personnel!$F$9&lt;&gt;"@42%",Personnel!AA$9,IF(Personnel!$F$10&lt;&gt;"@42%",Personnel!AA$10,0))</f>
        <v>0</v>
      </c>
      <c r="I20" s="377">
        <f t="shared" si="0"/>
        <v>0</v>
      </c>
      <c r="J20" s="110"/>
      <c r="K20" s="106"/>
      <c r="L20" s="106"/>
      <c r="M20" s="106"/>
      <c r="N20" s="106"/>
      <c r="O20" s="106"/>
      <c r="P20" s="106"/>
    </row>
    <row r="21" spans="1:16" ht="17.25" hidden="1" customHeight="1" x14ac:dyDescent="0.25">
      <c r="A21" s="349"/>
      <c r="B21" s="350" t="str">
        <f>IF(Personnel!B11&lt;&gt;"",Personnel!B11,"")</f>
        <v/>
      </c>
      <c r="C21" s="351" t="str">
        <f>IF(B21&lt;&gt;"",Personnel!C11,"")</f>
        <v/>
      </c>
      <c r="D21" s="378">
        <f>IF(Personnel!$F$11&lt;&gt;"@42%",Personnel!W$11,IF(Personnel!$F$12&lt;&gt;"@42%",Personnel!W$12,0))</f>
        <v>0</v>
      </c>
      <c r="E21" s="378">
        <f>IF(Personnel!$F$11&lt;&gt;"@42%",Personnel!X$11,IF(Personnel!$F$12&lt;&gt;"@42%",Personnel!X$12,0))</f>
        <v>0</v>
      </c>
      <c r="F21" s="378">
        <f>IF(Personnel!$F$11&lt;&gt;"@42%",Personnel!Y$11,IF(Personnel!$F$12&lt;&gt;"@42%",Personnel!Y$12,0))</f>
        <v>0</v>
      </c>
      <c r="G21" s="378">
        <f>IF(Personnel!$F$11&lt;&gt;"@42%",Personnel!Z$11,IF(Personnel!$F$12&lt;&gt;"@42%",Personnel!Z$12,0))</f>
        <v>0</v>
      </c>
      <c r="H21" s="378">
        <f>IF(Personnel!$F$11&lt;&gt;"@42%",Personnel!AA$11,IF(Personnel!$F$12&lt;&gt;"@42%",Personnel!AA$12,0))</f>
        <v>0</v>
      </c>
      <c r="I21" s="379">
        <f t="shared" si="0"/>
        <v>0</v>
      </c>
      <c r="J21" s="110"/>
      <c r="K21" s="106"/>
      <c r="L21" s="106"/>
      <c r="M21" s="106"/>
      <c r="N21" s="106"/>
      <c r="O21" s="106"/>
      <c r="P21" s="106"/>
    </row>
    <row r="22" spans="1:16" ht="17.25" hidden="1" customHeight="1" x14ac:dyDescent="0.25">
      <c r="A22" s="349"/>
      <c r="B22" s="350" t="str">
        <f>IF(Personnel!B13&lt;&gt;"",Personnel!B13,"")</f>
        <v/>
      </c>
      <c r="C22" s="351" t="str">
        <f>IF(B22&lt;&gt;"",Personnel!C13,"")</f>
        <v/>
      </c>
      <c r="D22" s="378">
        <f>IF(Personnel!$F$13&lt;&gt;"@42%",Personnel!W$13,IF(Personnel!$F$14&lt;&gt;"@42%",Personnel!W$14,0))</f>
        <v>0</v>
      </c>
      <c r="E22" s="378">
        <f>IF(Personnel!$F$13&lt;&gt;"@42%",Personnel!X$13,IF(Personnel!$F$14&lt;&gt;"@42%",Personnel!X$14,0))</f>
        <v>0</v>
      </c>
      <c r="F22" s="378">
        <f>IF(Personnel!$F$13&lt;&gt;"@42%",Personnel!Y$13,IF(Personnel!$F$14&lt;&gt;"@42%",Personnel!Y$14,0))</f>
        <v>0</v>
      </c>
      <c r="G22" s="378">
        <f>IF(Personnel!$F$13&lt;&gt;"@42%",Personnel!Z$13,IF(Personnel!$F$14&lt;&gt;"@42%",Personnel!Z$14,0))</f>
        <v>0</v>
      </c>
      <c r="H22" s="378">
        <f>IF(Personnel!$F$13&lt;&gt;"@42%",Personnel!AA$13,IF(Personnel!$F$14&lt;&gt;"@42%",Personnel!AA$14,0))</f>
        <v>0</v>
      </c>
      <c r="I22" s="379">
        <f t="shared" si="0"/>
        <v>0</v>
      </c>
      <c r="J22" s="110"/>
      <c r="K22" s="106"/>
      <c r="L22" s="106"/>
      <c r="M22" s="106"/>
      <c r="N22" s="106"/>
      <c r="O22" s="106"/>
      <c r="P22" s="106"/>
    </row>
    <row r="23" spans="1:16" ht="17.25" hidden="1" customHeight="1" x14ac:dyDescent="0.25">
      <c r="A23" s="355"/>
      <c r="B23" s="350" t="str">
        <f>IF(Personnel!B15&lt;&gt;"",Personnel!B15,"")</f>
        <v/>
      </c>
      <c r="C23" s="351" t="str">
        <f>IF(B23&lt;&gt;"",Personnel!C15,"")</f>
        <v/>
      </c>
      <c r="D23" s="378">
        <f>IF(Personnel!$F$15&lt;&gt;"@42%",Personnel!W$15,IF(Personnel!$F$16&lt;&gt;"@42%",Personnel!W$16,0))</f>
        <v>0</v>
      </c>
      <c r="E23" s="378">
        <f>IF(Personnel!$F$15&lt;&gt;"@42%",Personnel!X$15,IF(Personnel!$F$16&lt;&gt;"@42%",Personnel!X$16,0))</f>
        <v>0</v>
      </c>
      <c r="F23" s="378">
        <f>IF(Personnel!$F$15&lt;&gt;"@42%",Personnel!Y$15,IF(Personnel!$F$16&lt;&gt;"@42%",Personnel!Y$16,0))</f>
        <v>0</v>
      </c>
      <c r="G23" s="378">
        <f>IF(Personnel!$F$15&lt;&gt;"@42%",Personnel!Z$15,IF(Personnel!$F$16&lt;&gt;"@42%",Personnel!Z$16,0))</f>
        <v>0</v>
      </c>
      <c r="H23" s="378">
        <f>IF(Personnel!$F$15&lt;&gt;"@42%",Personnel!AA$15,IF(Personnel!$F$16&lt;&gt;"@42%",Personnel!AA$16,0))</f>
        <v>0</v>
      </c>
      <c r="I23" s="379">
        <f t="shared" si="0"/>
        <v>0</v>
      </c>
      <c r="J23" s="110"/>
      <c r="K23" s="106"/>
      <c r="L23" s="106"/>
      <c r="M23" s="106"/>
      <c r="N23" s="106"/>
      <c r="O23" s="106"/>
      <c r="P23" s="106"/>
    </row>
    <row r="24" spans="1:16" ht="17.25" hidden="1" customHeight="1" x14ac:dyDescent="0.25">
      <c r="A24" s="355"/>
      <c r="B24" s="350" t="str">
        <f>IF(Personnel!B17&lt;&gt;"",Personnel!B17,"")</f>
        <v/>
      </c>
      <c r="C24" s="351" t="str">
        <f>IF(B24&lt;&gt;"",Personnel!C17,"")</f>
        <v/>
      </c>
      <c r="D24" s="378">
        <f>IF(Personnel!$F$17&lt;&gt;"@42%",Personnel!W$17,IF(Personnel!$F$18&lt;&gt;"@42%",Personnel!W$18,0))</f>
        <v>0</v>
      </c>
      <c r="E24" s="378">
        <f>IF(Personnel!$F$17&lt;&gt;"@42%",Personnel!X$17,IF(Personnel!$F$18&lt;&gt;"@42%",Personnel!X$18,0))</f>
        <v>0</v>
      </c>
      <c r="F24" s="378">
        <f>IF(Personnel!$F$17&lt;&gt;"@42%",Personnel!Y$17,IF(Personnel!$F$18&lt;&gt;"@42%",Personnel!Y$18,0))</f>
        <v>0</v>
      </c>
      <c r="G24" s="378">
        <f>IF(Personnel!$F$17&lt;&gt;"@42%",Personnel!Z$17,IF(Personnel!$F$18&lt;&gt;"@42%",Personnel!Z$18,0))</f>
        <v>0</v>
      </c>
      <c r="H24" s="378">
        <f>IF(Personnel!$F$17&lt;&gt;"@42%",Personnel!AA$17,IF(Personnel!$F$18&lt;&gt;"@42%",Personnel!AA$18,0))</f>
        <v>0</v>
      </c>
      <c r="I24" s="379">
        <f t="shared" si="0"/>
        <v>0</v>
      </c>
      <c r="J24" s="110"/>
      <c r="K24" s="106"/>
      <c r="L24" s="106"/>
      <c r="M24" s="106"/>
      <c r="N24" s="106"/>
      <c r="O24" s="106"/>
      <c r="P24" s="106"/>
    </row>
    <row r="25" spans="1:16" ht="17.25" hidden="1" customHeight="1" x14ac:dyDescent="0.25">
      <c r="A25" s="355"/>
      <c r="B25" s="350" t="str">
        <f>IF(Personnel!B19&lt;&gt;"",Personnel!B19,"")</f>
        <v/>
      </c>
      <c r="C25" s="351" t="str">
        <f>IF(B25&lt;&gt;"",Personnel!C19,"")</f>
        <v/>
      </c>
      <c r="D25" s="378">
        <f>IF(Personnel!$F$19&lt;&gt;"@42%",Personnel!W$19,IF(Personnel!$F$20&lt;&gt;"@42%",Personnel!W$20,0))</f>
        <v>0</v>
      </c>
      <c r="E25" s="378">
        <f>IF(Personnel!$F$19&lt;&gt;"@42%",Personnel!X$19,IF(Personnel!$F$20&lt;&gt;"@42%",Personnel!X$20,0))</f>
        <v>0</v>
      </c>
      <c r="F25" s="378">
        <f>IF(Personnel!$F$19&lt;&gt;"@42%",Personnel!Y$19,IF(Personnel!$F$20&lt;&gt;"@42%",Personnel!Y$20,0))</f>
        <v>0</v>
      </c>
      <c r="G25" s="378">
        <f>IF(Personnel!$F$19&lt;&gt;"@42%",Personnel!Z$19,IF(Personnel!$F$20&lt;&gt;"@42%",Personnel!Z$20,0))</f>
        <v>0</v>
      </c>
      <c r="H25" s="378">
        <f>IF(Personnel!$F$19&lt;&gt;"@42%",Personnel!AA$19,IF(Personnel!$F$20&lt;&gt;"@42%",Personnel!AA$20,0))</f>
        <v>0</v>
      </c>
      <c r="I25" s="379">
        <f t="shared" si="0"/>
        <v>0</v>
      </c>
      <c r="J25" s="110"/>
      <c r="K25" s="106"/>
      <c r="L25" s="106"/>
      <c r="M25" s="106"/>
      <c r="N25" s="106"/>
      <c r="O25" s="106"/>
      <c r="P25" s="106"/>
    </row>
    <row r="26" spans="1:16" ht="17.25" hidden="1" customHeight="1" x14ac:dyDescent="0.25">
      <c r="A26" s="355"/>
      <c r="B26" s="350" t="str">
        <f>IF(Personnel!B21&lt;&gt;"",Personnel!B21,"")</f>
        <v/>
      </c>
      <c r="C26" s="351" t="str">
        <f>IF(B26&lt;&gt;"",Personnel!C21,"")</f>
        <v/>
      </c>
      <c r="D26" s="378">
        <f>IF(Personnel!$F$21&lt;&gt;"@42%",Personnel!W$21,IF(Personnel!$F$22&lt;&gt;"@42%",Personnel!W$22,0))</f>
        <v>0</v>
      </c>
      <c r="E26" s="378">
        <f>IF(Personnel!$F$21&lt;&gt;"@42%",Personnel!X$21,IF(Personnel!$F$22&lt;&gt;"@42%",Personnel!X$22,0))</f>
        <v>0</v>
      </c>
      <c r="F26" s="378">
        <f>IF(Personnel!$F$21&lt;&gt;"@42%",Personnel!Y$21,IF(Personnel!$F$22&lt;&gt;"@42%",Personnel!Y$22,0))</f>
        <v>0</v>
      </c>
      <c r="G26" s="378">
        <f>IF(Personnel!$F$21&lt;&gt;"@42%",Personnel!Z$21,IF(Personnel!$F$22&lt;&gt;"@42%",Personnel!Z$22,0))</f>
        <v>0</v>
      </c>
      <c r="H26" s="378">
        <f>IF(Personnel!$F$21&lt;&gt;"@42%",Personnel!AA$21,IF(Personnel!$F$22&lt;&gt;"@42%",Personnel!AA$22,0))</f>
        <v>0</v>
      </c>
      <c r="I26" s="379">
        <f t="shared" si="0"/>
        <v>0</v>
      </c>
      <c r="J26" s="110"/>
      <c r="K26" s="106"/>
      <c r="L26" s="106"/>
      <c r="M26" s="106"/>
      <c r="N26" s="106"/>
      <c r="O26" s="106"/>
      <c r="P26" s="106"/>
    </row>
    <row r="27" spans="1:16" ht="17.25" hidden="1" customHeight="1" x14ac:dyDescent="0.25">
      <c r="A27" s="355"/>
      <c r="B27" s="350" t="str">
        <f>IF(Personnel!B23&lt;&gt;"",Personnel!B23,"")</f>
        <v/>
      </c>
      <c r="C27" s="351" t="str">
        <f>IF(B27&lt;&gt;"",Personnel!C23,"")</f>
        <v/>
      </c>
      <c r="D27" s="378">
        <f>IF(Personnel!$F$23&lt;&gt;"@42%",Personnel!W$23,IF(Personnel!$F$24&lt;&gt;"@42%",Personnel!W$24,0))</f>
        <v>0</v>
      </c>
      <c r="E27" s="378">
        <f>IF(Personnel!$F$23&lt;&gt;"@42%",Personnel!X$23,IF(Personnel!$F$24&lt;&gt;"@42%",Personnel!X$24,0))</f>
        <v>0</v>
      </c>
      <c r="F27" s="378">
        <f>IF(Personnel!$F$23&lt;&gt;"@42%",Personnel!Y$23,IF(Personnel!$F$24&lt;&gt;"@42%",Personnel!Y$24,0))</f>
        <v>0</v>
      </c>
      <c r="G27" s="378">
        <f>IF(Personnel!$F$23&lt;&gt;"@42%",Personnel!Z$23,IF(Personnel!$F$24&lt;&gt;"@42%",Personnel!Z$24,0))</f>
        <v>0</v>
      </c>
      <c r="H27" s="378">
        <f>IF(Personnel!$F$23&lt;&gt;"@42%",Personnel!AA$23,IF(Personnel!$F$24&lt;&gt;"@42%",Personnel!AA$24,0))</f>
        <v>0</v>
      </c>
      <c r="I27" s="379">
        <f t="shared" si="0"/>
        <v>0</v>
      </c>
      <c r="J27" s="110"/>
      <c r="K27" s="106"/>
      <c r="L27" s="106"/>
      <c r="M27" s="106"/>
      <c r="N27" s="106"/>
      <c r="O27" s="106"/>
      <c r="P27" s="106"/>
    </row>
    <row r="28" spans="1:16" ht="17.25" hidden="1" customHeight="1" x14ac:dyDescent="0.25">
      <c r="A28" s="355"/>
      <c r="B28" s="350" t="str">
        <f>IF(Personnel!B25&lt;&gt;"",Personnel!B25,"")</f>
        <v/>
      </c>
      <c r="C28" s="351" t="str">
        <f>IF(B28&lt;&gt;"",Personnel!C25,"")</f>
        <v/>
      </c>
      <c r="D28" s="378">
        <f>IF(Personnel!$F$25&lt;&gt;"@42%",Personnel!W$25,IF(Personnel!$F$26&lt;&gt;"@42%",Personnel!W$26,0))</f>
        <v>0</v>
      </c>
      <c r="E28" s="378">
        <f>IF(Personnel!$F$25&lt;&gt;"@42%",Personnel!X$25,IF(Personnel!$F$26&lt;&gt;"@42%",Personnel!X$26,0))</f>
        <v>0</v>
      </c>
      <c r="F28" s="378">
        <f>IF(Personnel!$F$25&lt;&gt;"@42%",Personnel!Y$25,IF(Personnel!$F$26&lt;&gt;"@42%",Personnel!Y$26,0))</f>
        <v>0</v>
      </c>
      <c r="G28" s="378">
        <f>IF(Personnel!$F$25&lt;&gt;"@42%",Personnel!Z$25,IF(Personnel!$F$26&lt;&gt;"@42%",Personnel!Z$26,0))</f>
        <v>0</v>
      </c>
      <c r="H28" s="378">
        <f>IF(Personnel!$F$25&lt;&gt;"@42%",Personnel!AA$25,IF(Personnel!$F$26&lt;&gt;"@42%",Personnel!AA$26,0))</f>
        <v>0</v>
      </c>
      <c r="I28" s="379">
        <f t="shared" si="0"/>
        <v>0</v>
      </c>
      <c r="J28" s="110"/>
      <c r="K28" s="106"/>
      <c r="L28" s="106"/>
      <c r="M28" s="106"/>
      <c r="N28" s="106"/>
      <c r="O28" s="106"/>
      <c r="P28" s="106"/>
    </row>
    <row r="29" spans="1:16" ht="17.25" hidden="1" customHeight="1" x14ac:dyDescent="0.25">
      <c r="A29" s="355"/>
      <c r="B29" s="350" t="str">
        <f>IF(Personnel!B27&lt;&gt;"",Personnel!B27,"")</f>
        <v/>
      </c>
      <c r="C29" s="351" t="str">
        <f>IF(B29&lt;&gt;"",Personnel!C27,"")</f>
        <v/>
      </c>
      <c r="D29" s="378">
        <f>IF(Personnel!$F$27&lt;&gt;"@42%",Personnel!W$27,IF(Personnel!$F$28&lt;&gt;"@42%",Personnel!W$28,0))</f>
        <v>0</v>
      </c>
      <c r="E29" s="378">
        <f>IF(Personnel!$F$27&lt;&gt;"@42%",Personnel!X$27,IF(Personnel!$F$28&lt;&gt;"@42%",Personnel!X$28,0))</f>
        <v>0</v>
      </c>
      <c r="F29" s="378">
        <f>IF(Personnel!$F$27&lt;&gt;"@42%",Personnel!Y$27,IF(Personnel!$F$28&lt;&gt;"@42%",Personnel!Y$28,0))</f>
        <v>0</v>
      </c>
      <c r="G29" s="378">
        <f>IF(Personnel!$F$27&lt;&gt;"@42%",Personnel!Z$27,IF(Personnel!$F$28&lt;&gt;"@42%",Personnel!Z$28,0))</f>
        <v>0</v>
      </c>
      <c r="H29" s="378">
        <f>IF(Personnel!$F$27&lt;&gt;"@42%",Personnel!AA$27,IF(Personnel!$F$28&lt;&gt;"@42%",Personnel!AA$28,0))</f>
        <v>0</v>
      </c>
      <c r="I29" s="379">
        <f t="shared" si="0"/>
        <v>0</v>
      </c>
      <c r="J29" s="110"/>
      <c r="K29" s="106"/>
      <c r="L29" s="106"/>
      <c r="M29" s="106"/>
      <c r="N29" s="106"/>
      <c r="O29" s="106"/>
      <c r="P29" s="106"/>
    </row>
    <row r="30" spans="1:16" ht="17.25" hidden="1" customHeight="1" thickBot="1" x14ac:dyDescent="0.3">
      <c r="A30" s="356"/>
      <c r="B30" s="357" t="s">
        <v>211</v>
      </c>
      <c r="C30" s="358"/>
      <c r="D30" s="382">
        <f>SUM(D10:D29)</f>
        <v>0</v>
      </c>
      <c r="E30" s="382">
        <f t="shared" ref="E30:H30" si="1">SUM(E10:E29)</f>
        <v>0</v>
      </c>
      <c r="F30" s="382">
        <f t="shared" si="1"/>
        <v>0</v>
      </c>
      <c r="G30" s="382">
        <f t="shared" si="1"/>
        <v>0</v>
      </c>
      <c r="H30" s="382">
        <f t="shared" si="1"/>
        <v>0</v>
      </c>
      <c r="I30" s="381">
        <f t="shared" si="0"/>
        <v>0</v>
      </c>
      <c r="J30" s="110"/>
      <c r="K30" s="106"/>
      <c r="L30" s="106"/>
      <c r="M30" s="106"/>
      <c r="N30" s="106"/>
      <c r="O30" s="106"/>
      <c r="P30" s="106"/>
    </row>
    <row r="31" spans="1:16" ht="17.25" hidden="1" customHeight="1" x14ac:dyDescent="0.25">
      <c r="A31" s="359"/>
      <c r="B31" s="479" t="s">
        <v>3</v>
      </c>
      <c r="C31" s="480"/>
      <c r="D31" s="383"/>
      <c r="E31" s="383"/>
      <c r="F31" s="383"/>
      <c r="G31" s="383"/>
      <c r="H31" s="383"/>
      <c r="I31" s="384"/>
      <c r="J31" s="110"/>
      <c r="K31" s="106"/>
      <c r="L31" s="106"/>
      <c r="M31" s="106"/>
      <c r="N31" s="106"/>
      <c r="O31" s="106"/>
      <c r="P31" s="106"/>
    </row>
    <row r="32" spans="1:16" s="113" customFormat="1" ht="17.25" hidden="1" customHeight="1" x14ac:dyDescent="0.25">
      <c r="A32" s="355"/>
      <c r="B32" s="475" t="s">
        <v>163</v>
      </c>
      <c r="C32" s="476"/>
      <c r="D32" s="385">
        <f>Personnel!W33</f>
        <v>0</v>
      </c>
      <c r="E32" s="385">
        <f>Personnel!X33</f>
        <v>0</v>
      </c>
      <c r="F32" s="385">
        <f>Personnel!Y33</f>
        <v>0</v>
      </c>
      <c r="G32" s="385">
        <f>Personnel!Z33</f>
        <v>0</v>
      </c>
      <c r="H32" s="385">
        <f>Personnel!AA33</f>
        <v>0</v>
      </c>
      <c r="I32" s="379">
        <f>SUM(D32:H32)</f>
        <v>0</v>
      </c>
      <c r="J32" s="112"/>
    </row>
    <row r="33" spans="1:16" ht="17.25" hidden="1" customHeight="1" x14ac:dyDescent="0.25">
      <c r="A33" s="355"/>
      <c r="B33" s="475" t="s">
        <v>164</v>
      </c>
      <c r="C33" s="476"/>
      <c r="D33" s="385">
        <f>Personnel!W34</f>
        <v>0</v>
      </c>
      <c r="E33" s="385">
        <f>Personnel!X34</f>
        <v>0</v>
      </c>
      <c r="F33" s="385">
        <f>Personnel!Y34</f>
        <v>0</v>
      </c>
      <c r="G33" s="385">
        <f>Personnel!Z34</f>
        <v>0</v>
      </c>
      <c r="H33" s="385">
        <f>Personnel!AA34</f>
        <v>0</v>
      </c>
      <c r="I33" s="379">
        <f t="shared" ref="I33:I37" si="2">SUM(D33:H33)</f>
        <v>0</v>
      </c>
      <c r="J33" s="110"/>
      <c r="K33" s="106"/>
      <c r="L33" s="106"/>
      <c r="M33" s="106"/>
      <c r="N33" s="106"/>
      <c r="O33" s="106"/>
      <c r="P33" s="106"/>
    </row>
    <row r="34" spans="1:16" ht="17.25" hidden="1" customHeight="1" x14ac:dyDescent="0.25">
      <c r="A34" s="355"/>
      <c r="B34" s="475" t="s">
        <v>165</v>
      </c>
      <c r="C34" s="476"/>
      <c r="D34" s="385">
        <f>Personnel!W35</f>
        <v>0</v>
      </c>
      <c r="E34" s="385">
        <f>Personnel!X35</f>
        <v>0</v>
      </c>
      <c r="F34" s="385">
        <f>Personnel!Y35</f>
        <v>0</v>
      </c>
      <c r="G34" s="385">
        <f>Personnel!Z35</f>
        <v>0</v>
      </c>
      <c r="H34" s="385">
        <f>Personnel!AA35</f>
        <v>0</v>
      </c>
      <c r="I34" s="379">
        <f t="shared" si="2"/>
        <v>0</v>
      </c>
      <c r="J34" s="110"/>
      <c r="K34" s="106"/>
      <c r="L34" s="106"/>
      <c r="M34" s="106"/>
      <c r="N34" s="106"/>
      <c r="O34" s="106"/>
      <c r="P34" s="106"/>
    </row>
    <row r="35" spans="1:16" ht="17.25" hidden="1" customHeight="1" x14ac:dyDescent="0.25">
      <c r="A35" s="355"/>
      <c r="B35" s="475" t="s">
        <v>166</v>
      </c>
      <c r="C35" s="476"/>
      <c r="D35" s="385">
        <f>Personnel!W36</f>
        <v>0</v>
      </c>
      <c r="E35" s="385">
        <f>Personnel!X36</f>
        <v>0</v>
      </c>
      <c r="F35" s="385">
        <f>Personnel!Y36</f>
        <v>0</v>
      </c>
      <c r="G35" s="385">
        <f>Personnel!Z36</f>
        <v>0</v>
      </c>
      <c r="H35" s="385">
        <f>Personnel!AA36</f>
        <v>0</v>
      </c>
      <c r="I35" s="379">
        <f t="shared" si="2"/>
        <v>0</v>
      </c>
      <c r="J35" s="110"/>
      <c r="K35" s="106"/>
      <c r="L35" s="106"/>
      <c r="M35" s="106"/>
      <c r="N35" s="106"/>
      <c r="O35" s="106"/>
      <c r="P35" s="106"/>
    </row>
    <row r="36" spans="1:16" ht="17.25" hidden="1" customHeight="1" x14ac:dyDescent="0.25">
      <c r="A36" s="355"/>
      <c r="B36" s="475" t="s">
        <v>167</v>
      </c>
      <c r="C36" s="476"/>
      <c r="D36" s="385">
        <f>Personnel!W37</f>
        <v>0</v>
      </c>
      <c r="E36" s="385">
        <f>Personnel!X37</f>
        <v>0</v>
      </c>
      <c r="F36" s="385">
        <f>Personnel!Y37</f>
        <v>0</v>
      </c>
      <c r="G36" s="385">
        <f>Personnel!Z37</f>
        <v>0</v>
      </c>
      <c r="H36" s="385">
        <f>Personnel!AA37</f>
        <v>0</v>
      </c>
      <c r="I36" s="379">
        <f t="shared" si="2"/>
        <v>0</v>
      </c>
      <c r="J36" s="110"/>
      <c r="K36" s="106"/>
      <c r="L36" s="106"/>
      <c r="M36" s="106"/>
      <c r="N36" s="106"/>
      <c r="O36" s="106"/>
      <c r="P36" s="106"/>
    </row>
    <row r="37" spans="1:16" ht="17.25" hidden="1" customHeight="1" x14ac:dyDescent="0.25">
      <c r="A37" s="355"/>
      <c r="B37" s="475" t="s">
        <v>168</v>
      </c>
      <c r="C37" s="476"/>
      <c r="D37" s="385">
        <f>Personnel!W38</f>
        <v>0</v>
      </c>
      <c r="E37" s="385">
        <f>Personnel!X38</f>
        <v>0</v>
      </c>
      <c r="F37" s="385">
        <f>Personnel!Y38</f>
        <v>0</v>
      </c>
      <c r="G37" s="385">
        <f>Personnel!Z38</f>
        <v>0</v>
      </c>
      <c r="H37" s="385">
        <f>Personnel!AA38</f>
        <v>0</v>
      </c>
      <c r="I37" s="379">
        <f t="shared" si="2"/>
        <v>0</v>
      </c>
      <c r="J37" s="110"/>
      <c r="K37" s="106"/>
      <c r="L37" s="106"/>
      <c r="M37" s="106"/>
      <c r="N37" s="106"/>
      <c r="O37" s="106"/>
      <c r="P37" s="106"/>
    </row>
    <row r="38" spans="1:16" s="114" customFormat="1" ht="15.75" hidden="1" thickBot="1" x14ac:dyDescent="0.3">
      <c r="A38" s="360"/>
      <c r="B38" s="477" t="s">
        <v>212</v>
      </c>
      <c r="C38" s="478"/>
      <c r="D38" s="382">
        <f>SUM(D32:D37)</f>
        <v>0</v>
      </c>
      <c r="E38" s="382">
        <f t="shared" ref="E38:I38" si="3">SUM(E32:E37)</f>
        <v>0</v>
      </c>
      <c r="F38" s="382">
        <f t="shared" si="3"/>
        <v>0</v>
      </c>
      <c r="G38" s="382">
        <f t="shared" si="3"/>
        <v>0</v>
      </c>
      <c r="H38" s="382">
        <f t="shared" si="3"/>
        <v>0</v>
      </c>
      <c r="I38" s="386">
        <f t="shared" si="3"/>
        <v>0</v>
      </c>
      <c r="J38" s="110"/>
    </row>
    <row r="39" spans="1:16" s="107" customFormat="1" hidden="1" x14ac:dyDescent="0.25">
      <c r="A39" s="359"/>
      <c r="B39" s="479" t="s">
        <v>4</v>
      </c>
      <c r="C39" s="480"/>
      <c r="D39" s="383"/>
      <c r="E39" s="383"/>
      <c r="F39" s="383"/>
      <c r="G39" s="383"/>
      <c r="H39" s="383"/>
      <c r="I39" s="384"/>
      <c r="J39" s="111"/>
    </row>
    <row r="40" spans="1:16" hidden="1" x14ac:dyDescent="0.25">
      <c r="A40" s="355"/>
      <c r="B40" s="475" t="s">
        <v>1</v>
      </c>
      <c r="C40" s="476"/>
      <c r="D40" s="387">
        <f>SUMIFS(Personnel!AC$9:AC$28,Personnel!$F$9:$F$28,Lists!$D$2) + SUMIFS(Personnel!AC$33:AC$38,Personnel!$D$33:$D$38,Lists!$D$2)</f>
        <v>0</v>
      </c>
      <c r="E40" s="387">
        <f>SUMIFS(Personnel!AD$9:AD$28,Personnel!$F$9:$F$28,Lists!$D$2) + SUMIFS(Personnel!AD$33:AD$38,Personnel!$D$33:$D$38,Lists!$D$2)</f>
        <v>0</v>
      </c>
      <c r="F40" s="387">
        <f>SUMIFS(Personnel!AE$9:AE$28,Personnel!$F$9:$F$28,Lists!$D$2) + SUMIFS(Personnel!AE$33:AE$38,Personnel!$D$33:$D$38,Lists!$D$2)</f>
        <v>0</v>
      </c>
      <c r="G40" s="387">
        <f>SUMIFS(Personnel!AF$9:AF$28,Personnel!$F$9:$F$28,Lists!$D$2) + SUMIFS(Personnel!AF$33:AF$38,Personnel!$D$33:$D$38,Lists!$D$2)</f>
        <v>0</v>
      </c>
      <c r="H40" s="387">
        <f>SUMIFS(Personnel!AG$9:AG$28,Personnel!$F$9:$F$28,Lists!$D$2) + SUMIFS(Personnel!AG$33:AG$38,Personnel!$D$33:$D$38,Lists!$D$2)</f>
        <v>0</v>
      </c>
      <c r="I40" s="388">
        <f>SUM(D40:H40)</f>
        <v>0</v>
      </c>
      <c r="J40" s="110"/>
      <c r="K40" s="106"/>
      <c r="L40" s="106"/>
      <c r="M40" s="106"/>
      <c r="N40" s="106"/>
      <c r="O40" s="106"/>
      <c r="P40" s="106"/>
    </row>
    <row r="41" spans="1:16" hidden="1" x14ac:dyDescent="0.25">
      <c r="A41" s="355"/>
      <c r="B41" s="475" t="s">
        <v>13</v>
      </c>
      <c r="C41" s="476"/>
      <c r="D41" s="387">
        <f>SUMIFS(Personnel!AC$9:AC$28,Personnel!$F$9:$F$28,Lists!$D$4)+ SUMIFS(Personnel!AC$33:AC$38,Personnel!$D$33:$D$38,Lists!$D$4)</f>
        <v>0</v>
      </c>
      <c r="E41" s="387">
        <f>SUMIFS(Personnel!AD$9:AD$28,Personnel!$F$9:$F$28,Lists!$D$4)+ SUMIFS(Personnel!AD$33:AD$38,Personnel!$D$33:$D$38,Lists!$D$4)</f>
        <v>0</v>
      </c>
      <c r="F41" s="387">
        <f>SUMIFS(Personnel!AE$9:AE$28,Personnel!$F$9:$F$28,Lists!$D$4)+ SUMIFS(Personnel!AE$33:AE$38,Personnel!$D$33:$D$38,Lists!$D$4)</f>
        <v>0</v>
      </c>
      <c r="G41" s="387">
        <f>SUMIFS(Personnel!AF$9:AF$28,Personnel!$F$9:$F$28,Lists!$D$4)+ SUMIFS(Personnel!AF$33:AF$38,Personnel!$D$33:$D$38,Lists!$D$4)</f>
        <v>0</v>
      </c>
      <c r="H41" s="387">
        <f>SUMIFS(Personnel!AG$9:AG$28,Personnel!$F$9:$F$28,Lists!$D$4)+ SUMIFS(Personnel!AG$33:AG$38,Personnel!$D$33:$D$38,Lists!$D$4)</f>
        <v>0</v>
      </c>
      <c r="I41" s="388">
        <f t="shared" ref="I41:I42" si="4">SUM(D41:H41)</f>
        <v>0</v>
      </c>
      <c r="J41" s="110"/>
      <c r="K41" s="106"/>
      <c r="L41" s="106"/>
      <c r="M41" s="106"/>
      <c r="N41" s="106"/>
      <c r="O41" s="106"/>
      <c r="P41" s="106"/>
    </row>
    <row r="42" spans="1:16" ht="16.5" hidden="1" customHeight="1" x14ac:dyDescent="0.25">
      <c r="A42" s="355"/>
      <c r="B42" s="475" t="s">
        <v>2</v>
      </c>
      <c r="C42" s="476"/>
      <c r="D42" s="387">
        <f>SUMIFS(Personnel!AC$9:AC$28,Personnel!$F$9:$F$28,Lists!$D$3) + SUMIFS(Personnel!AC$33:AC$38,Personnel!$D$33:$D$38,Lists!$D$3)</f>
        <v>0</v>
      </c>
      <c r="E42" s="387">
        <f>SUMIFS(Personnel!AD$9:AD$28,Personnel!$F$9:$F$28,Lists!$D$3) + SUMIFS(Personnel!AD$33:AD$38,Personnel!$D$33:$D$38,Lists!$D$3)</f>
        <v>0</v>
      </c>
      <c r="F42" s="387">
        <f>SUMIFS(Personnel!AE$9:AE$28,Personnel!$F$9:$F$28,Lists!$D$3) + SUMIFS(Personnel!AE$33:AE$38,Personnel!$D$33:$D$38,Lists!$D$3)</f>
        <v>0</v>
      </c>
      <c r="G42" s="387">
        <f>SUMIFS(Personnel!AF$9:AF$28,Personnel!$F$9:$F$28,Lists!$D$3) + SUMIFS(Personnel!AF$33:AF$38,Personnel!$D$33:$D$38,Lists!$D$3)</f>
        <v>0</v>
      </c>
      <c r="H42" s="387">
        <f>SUMIFS(Personnel!AG$9:AG$28,Personnel!$F$9:$F$28,Lists!$D$3) + SUMIFS(Personnel!AG$33:AG$38,Personnel!$D$33:$D$38,Lists!$D$3)</f>
        <v>0</v>
      </c>
      <c r="I42" s="388">
        <f t="shared" si="4"/>
        <v>0</v>
      </c>
      <c r="J42" s="110"/>
      <c r="K42" s="106"/>
      <c r="L42" s="106"/>
      <c r="M42" s="106"/>
      <c r="N42" s="106"/>
      <c r="O42" s="106"/>
      <c r="P42" s="106"/>
    </row>
    <row r="43" spans="1:16" ht="15.75" hidden="1" thickBot="1" x14ac:dyDescent="0.3">
      <c r="A43" s="355"/>
      <c r="B43" s="481" t="s">
        <v>213</v>
      </c>
      <c r="C43" s="482"/>
      <c r="D43" s="389">
        <f>SUM(D40:D42)</f>
        <v>0</v>
      </c>
      <c r="E43" s="389">
        <f t="shared" ref="E43:H43" si="5">SUM(E40:E42)</f>
        <v>0</v>
      </c>
      <c r="F43" s="389">
        <f t="shared" si="5"/>
        <v>0</v>
      </c>
      <c r="G43" s="389">
        <f t="shared" si="5"/>
        <v>0</v>
      </c>
      <c r="H43" s="389">
        <f t="shared" si="5"/>
        <v>0</v>
      </c>
      <c r="I43" s="390">
        <f>SUM(I40:I42)</f>
        <v>0</v>
      </c>
      <c r="J43" s="110"/>
      <c r="K43" s="106"/>
      <c r="L43" s="106"/>
      <c r="M43" s="106"/>
      <c r="N43" s="106"/>
      <c r="O43" s="106"/>
      <c r="P43" s="106"/>
    </row>
    <row r="44" spans="1:16" ht="15.75" thickBot="1" x14ac:dyDescent="0.3">
      <c r="A44" s="361"/>
      <c r="B44" s="488" t="s">
        <v>241</v>
      </c>
      <c r="C44" s="489"/>
      <c r="D44" s="391"/>
      <c r="E44" s="391"/>
      <c r="F44" s="391"/>
      <c r="G44" s="391"/>
      <c r="H44" s="391"/>
      <c r="I44" s="392"/>
      <c r="J44" s="110"/>
      <c r="K44" s="106"/>
      <c r="L44" s="106"/>
      <c r="M44" s="106"/>
      <c r="N44" s="106"/>
      <c r="O44" s="106"/>
      <c r="P44" s="106"/>
    </row>
    <row r="45" spans="1:16" x14ac:dyDescent="0.25">
      <c r="A45" s="362" t="s">
        <v>236</v>
      </c>
      <c r="B45" s="483" t="s">
        <v>214</v>
      </c>
      <c r="C45" s="484"/>
      <c r="D45" s="393">
        <f t="shared" ref="D45:I45" si="6">SUM(D10:D19)+D41</f>
        <v>0</v>
      </c>
      <c r="E45" s="393">
        <f t="shared" si="6"/>
        <v>0</v>
      </c>
      <c r="F45" s="393">
        <f t="shared" si="6"/>
        <v>0</v>
      </c>
      <c r="G45" s="393">
        <f t="shared" si="6"/>
        <v>0</v>
      </c>
      <c r="H45" s="393">
        <f t="shared" si="6"/>
        <v>0</v>
      </c>
      <c r="I45" s="394">
        <f t="shared" si="6"/>
        <v>0</v>
      </c>
      <c r="J45" s="110"/>
      <c r="K45" s="106"/>
      <c r="L45" s="106"/>
      <c r="M45" s="106"/>
      <c r="N45" s="106"/>
      <c r="O45" s="106"/>
      <c r="P45" s="106"/>
    </row>
    <row r="46" spans="1:16" ht="15.75" thickBot="1" x14ac:dyDescent="0.3">
      <c r="A46" s="363" t="s">
        <v>237</v>
      </c>
      <c r="B46" s="485" t="s">
        <v>215</v>
      </c>
      <c r="C46" s="486"/>
      <c r="D46" s="395">
        <f t="shared" ref="D46:I46" si="7">SUM(D20:D29)+D40+D42+SUM(D32:D37)</f>
        <v>0</v>
      </c>
      <c r="E46" s="395">
        <f t="shared" si="7"/>
        <v>0</v>
      </c>
      <c r="F46" s="395">
        <f t="shared" si="7"/>
        <v>0</v>
      </c>
      <c r="G46" s="395">
        <f t="shared" si="7"/>
        <v>0</v>
      </c>
      <c r="H46" s="395">
        <f t="shared" si="7"/>
        <v>0</v>
      </c>
      <c r="I46" s="425">
        <f t="shared" si="7"/>
        <v>0</v>
      </c>
      <c r="J46" s="110"/>
      <c r="K46" s="106"/>
      <c r="L46" s="106"/>
      <c r="M46" s="106"/>
      <c r="N46" s="106"/>
      <c r="O46" s="106"/>
      <c r="P46" s="106"/>
    </row>
    <row r="47" spans="1:16" x14ac:dyDescent="0.25">
      <c r="A47" s="364"/>
      <c r="B47" s="487" t="s">
        <v>5</v>
      </c>
      <c r="C47" s="480"/>
      <c r="D47" s="383"/>
      <c r="E47" s="383"/>
      <c r="F47" s="383"/>
      <c r="G47" s="383"/>
      <c r="H47" s="383"/>
      <c r="I47" s="384"/>
      <c r="J47" s="110"/>
      <c r="K47" s="106"/>
      <c r="L47" s="106"/>
      <c r="M47" s="106"/>
      <c r="N47" s="106"/>
      <c r="O47" s="106"/>
      <c r="P47" s="106"/>
    </row>
    <row r="48" spans="1:16" hidden="1" x14ac:dyDescent="0.25">
      <c r="A48" s="365"/>
      <c r="B48" s="490" t="str">
        <f>IF(Equipment!B5="", "", Equipment!B5)</f>
        <v/>
      </c>
      <c r="C48" s="476"/>
      <c r="D48" s="396" t="str">
        <f>IF(Equipment!$E5=D$8, Equipment!$F5, "")</f>
        <v/>
      </c>
      <c r="E48" s="396" t="str">
        <f>IF(Equipment!$E5=E$8, Equipment!$F5, "")</f>
        <v/>
      </c>
      <c r="F48" s="396" t="str">
        <f>IF(Equipment!$E5=F$8, Equipment!$F5, "")</f>
        <v/>
      </c>
      <c r="G48" s="396" t="str">
        <f>IF(Equipment!$E5=G$8, Equipment!$F5, "")</f>
        <v/>
      </c>
      <c r="H48" s="396" t="str">
        <f>IF(Equipment!$E5=H$8, Equipment!$F5, "")</f>
        <v/>
      </c>
      <c r="I48" s="397">
        <f>SUM(D48:H48)</f>
        <v>0</v>
      </c>
      <c r="J48" s="110"/>
      <c r="K48" s="106"/>
      <c r="L48" s="106"/>
      <c r="M48" s="106"/>
      <c r="N48" s="106"/>
      <c r="O48" s="106"/>
      <c r="P48" s="106"/>
    </row>
    <row r="49" spans="1:16" hidden="1" x14ac:dyDescent="0.25">
      <c r="A49" s="365"/>
      <c r="B49" s="490" t="str">
        <f>IF(Equipment!B6="", "", Equipment!B6)</f>
        <v/>
      </c>
      <c r="C49" s="476"/>
      <c r="D49" s="396" t="str">
        <f>IF(Equipment!$E6=D$8, Equipment!$F6, "")</f>
        <v/>
      </c>
      <c r="E49" s="396" t="str">
        <f>IF(Equipment!$E6=E$8, Equipment!$F6, "")</f>
        <v/>
      </c>
      <c r="F49" s="396" t="str">
        <f>IF(Equipment!$E6=F$8, Equipment!$F6, "")</f>
        <v/>
      </c>
      <c r="G49" s="396" t="str">
        <f>IF(Equipment!$E6=G$8, Equipment!$F6, "")</f>
        <v/>
      </c>
      <c r="H49" s="396" t="str">
        <f>IF(Equipment!$E6=H$8, Equipment!$F6, "")</f>
        <v/>
      </c>
      <c r="I49" s="397">
        <f t="shared" ref="I49:I55" si="8">SUM(D49:H49)</f>
        <v>0</v>
      </c>
      <c r="J49" s="110"/>
      <c r="K49" s="106"/>
      <c r="L49" s="106"/>
      <c r="M49" s="106"/>
      <c r="N49" s="106"/>
      <c r="O49" s="106"/>
      <c r="P49" s="106"/>
    </row>
    <row r="50" spans="1:16" hidden="1" x14ac:dyDescent="0.25">
      <c r="A50" s="365"/>
      <c r="B50" s="490" t="str">
        <f>IF(Equipment!B7="", "", Equipment!B7)</f>
        <v/>
      </c>
      <c r="C50" s="476"/>
      <c r="D50" s="396" t="str">
        <f>IF(Equipment!$E7=D$8, Equipment!$F7, "")</f>
        <v/>
      </c>
      <c r="E50" s="396" t="str">
        <f>IF(Equipment!$E7=E$8, Equipment!$F7, "")</f>
        <v/>
      </c>
      <c r="F50" s="396" t="str">
        <f>IF(Equipment!$E7=F$8, Equipment!$F7, "")</f>
        <v/>
      </c>
      <c r="G50" s="396" t="str">
        <f>IF(Equipment!$E7=G$8, Equipment!$F7, "")</f>
        <v/>
      </c>
      <c r="H50" s="396" t="str">
        <f>IF(Equipment!$E7=H$8, Equipment!$F7, "")</f>
        <v/>
      </c>
      <c r="I50" s="397">
        <f t="shared" si="8"/>
        <v>0</v>
      </c>
      <c r="J50" s="110"/>
      <c r="K50" s="106"/>
      <c r="L50" s="106"/>
      <c r="M50" s="106"/>
      <c r="N50" s="106"/>
      <c r="O50" s="106"/>
      <c r="P50" s="106"/>
    </row>
    <row r="51" spans="1:16" hidden="1" x14ac:dyDescent="0.25">
      <c r="A51" s="365"/>
      <c r="B51" s="490" t="str">
        <f>IF(Equipment!B8="", "", Equipment!B8)</f>
        <v/>
      </c>
      <c r="C51" s="476"/>
      <c r="D51" s="396" t="str">
        <f>IF(Equipment!$E8=D$8, Equipment!$F8, "")</f>
        <v/>
      </c>
      <c r="E51" s="396" t="str">
        <f>IF(Equipment!$E8=E$8, Equipment!$F8, "")</f>
        <v/>
      </c>
      <c r="F51" s="396" t="str">
        <f>IF(Equipment!$E8=F$8, Equipment!$F8, "")</f>
        <v/>
      </c>
      <c r="G51" s="396" t="str">
        <f>IF(Equipment!$E8=G$8, Equipment!$F8, "")</f>
        <v/>
      </c>
      <c r="H51" s="396" t="str">
        <f>IF(Equipment!$E8=H$8, Equipment!$F8, "")</f>
        <v/>
      </c>
      <c r="I51" s="397">
        <f t="shared" si="8"/>
        <v>0</v>
      </c>
      <c r="J51" s="110"/>
      <c r="K51" s="106"/>
      <c r="L51" s="106"/>
      <c r="M51" s="106"/>
      <c r="N51" s="106"/>
      <c r="O51" s="106"/>
      <c r="P51" s="106"/>
    </row>
    <row r="52" spans="1:16" hidden="1" x14ac:dyDescent="0.25">
      <c r="A52" s="365"/>
      <c r="B52" s="490" t="str">
        <f>IF(Equipment!B9="", "", Equipment!B9)</f>
        <v/>
      </c>
      <c r="C52" s="476"/>
      <c r="D52" s="396" t="str">
        <f>IF(Equipment!$E9=D$8, Equipment!$F9, "")</f>
        <v/>
      </c>
      <c r="E52" s="396" t="str">
        <f>IF(Equipment!$E9=E$8, Equipment!$F9, "")</f>
        <v/>
      </c>
      <c r="F52" s="396" t="str">
        <f>IF(Equipment!$E9=F$8, Equipment!$F9, "")</f>
        <v/>
      </c>
      <c r="G52" s="396" t="str">
        <f>IF(Equipment!$E9=G$8, Equipment!$F9, "")</f>
        <v/>
      </c>
      <c r="H52" s="396" t="str">
        <f>IF(Equipment!$E9=H$8, Equipment!$F9, "")</f>
        <v/>
      </c>
      <c r="I52" s="397">
        <f t="shared" si="8"/>
        <v>0</v>
      </c>
      <c r="J52" s="110"/>
      <c r="K52" s="106"/>
      <c r="L52" s="106"/>
      <c r="M52" s="106"/>
      <c r="N52" s="106"/>
      <c r="O52" s="106"/>
      <c r="P52" s="106"/>
    </row>
    <row r="53" spans="1:16" hidden="1" x14ac:dyDescent="0.25">
      <c r="A53" s="365"/>
      <c r="B53" s="490" t="str">
        <f>IF(Equipment!B10="", "", Equipment!B10)</f>
        <v/>
      </c>
      <c r="C53" s="476"/>
      <c r="D53" s="396" t="str">
        <f>IF(Equipment!$E10=D$8, Equipment!$F10, "")</f>
        <v/>
      </c>
      <c r="E53" s="396" t="str">
        <f>IF(Equipment!$E10=E$8, Equipment!$F10, "")</f>
        <v/>
      </c>
      <c r="F53" s="396" t="str">
        <f>IF(Equipment!$E10=F$8, Equipment!$F10, "")</f>
        <v/>
      </c>
      <c r="G53" s="396" t="str">
        <f>IF(Equipment!$E10=G$8, Equipment!$F10, "")</f>
        <v/>
      </c>
      <c r="H53" s="396" t="str">
        <f>IF(Equipment!$E10=H$8, Equipment!$F10, "")</f>
        <v/>
      </c>
      <c r="I53" s="397">
        <f t="shared" si="8"/>
        <v>0</v>
      </c>
      <c r="J53" s="110"/>
      <c r="K53" s="106"/>
      <c r="L53" s="106"/>
      <c r="M53" s="106"/>
      <c r="N53" s="106"/>
      <c r="O53" s="106"/>
      <c r="P53" s="106"/>
    </row>
    <row r="54" spans="1:16" hidden="1" x14ac:dyDescent="0.25">
      <c r="A54" s="365"/>
      <c r="B54" s="490" t="str">
        <f>IF(Equipment!B11="", "", Equipment!B11)</f>
        <v/>
      </c>
      <c r="C54" s="476"/>
      <c r="D54" s="396" t="str">
        <f>IF(Equipment!$E11=D$8, Equipment!$F11, "")</f>
        <v/>
      </c>
      <c r="E54" s="396" t="str">
        <f>IF(Equipment!$E11=E$8, Equipment!$F11, "")</f>
        <v/>
      </c>
      <c r="F54" s="396" t="str">
        <f>IF(Equipment!$E11=F$8, Equipment!$F11, "")</f>
        <v/>
      </c>
      <c r="G54" s="396" t="str">
        <f>IF(Equipment!$E11=G$8, Equipment!$F11, "")</f>
        <v/>
      </c>
      <c r="H54" s="396" t="str">
        <f>IF(Equipment!$E11=H$8, Equipment!$F11, "")</f>
        <v/>
      </c>
      <c r="I54" s="397">
        <f t="shared" si="8"/>
        <v>0</v>
      </c>
      <c r="J54" s="110"/>
      <c r="K54" s="106"/>
      <c r="L54" s="106"/>
      <c r="M54" s="106"/>
      <c r="N54" s="106"/>
      <c r="O54" s="106"/>
      <c r="P54" s="106"/>
    </row>
    <row r="55" spans="1:16" hidden="1" x14ac:dyDescent="0.25">
      <c r="A55" s="365"/>
      <c r="B55" s="490" t="str">
        <f>IF(Equipment!B12="", "", Equipment!B12)</f>
        <v/>
      </c>
      <c r="C55" s="476"/>
      <c r="D55" s="396" t="str">
        <f>IF(Equipment!$E12=D$8, Equipment!$F12, "")</f>
        <v/>
      </c>
      <c r="E55" s="396" t="str">
        <f>IF(Equipment!$E12=E$8, Equipment!$F12, "")</f>
        <v/>
      </c>
      <c r="F55" s="396" t="str">
        <f>IF(Equipment!$E12=F$8, Equipment!$F12, "")</f>
        <v/>
      </c>
      <c r="G55" s="396" t="str">
        <f>IF(Equipment!$E12=G$8, Equipment!$F12, "")</f>
        <v/>
      </c>
      <c r="H55" s="396" t="str">
        <f>IF(Equipment!$E12=H$8, Equipment!$F12, "")</f>
        <v/>
      </c>
      <c r="I55" s="397">
        <f t="shared" si="8"/>
        <v>0</v>
      </c>
      <c r="J55" s="110"/>
      <c r="K55" s="106"/>
      <c r="L55" s="106"/>
      <c r="M55" s="106"/>
      <c r="N55" s="106"/>
      <c r="O55" s="106"/>
      <c r="P55" s="106"/>
    </row>
    <row r="56" spans="1:16" ht="15.75" thickBot="1" x14ac:dyDescent="0.3">
      <c r="A56" s="366">
        <v>11</v>
      </c>
      <c r="B56" s="491" t="s">
        <v>216</v>
      </c>
      <c r="C56" s="478"/>
      <c r="D56" s="398">
        <f>SUM(D48:D55)</f>
        <v>0</v>
      </c>
      <c r="E56" s="398">
        <f t="shared" ref="E56:I56" si="9">SUM(E48:E55)</f>
        <v>0</v>
      </c>
      <c r="F56" s="398">
        <f t="shared" si="9"/>
        <v>0</v>
      </c>
      <c r="G56" s="398">
        <f t="shared" si="9"/>
        <v>0</v>
      </c>
      <c r="H56" s="398">
        <f t="shared" si="9"/>
        <v>0</v>
      </c>
      <c r="I56" s="399">
        <f t="shared" si="9"/>
        <v>0</v>
      </c>
      <c r="J56" s="110"/>
      <c r="K56" s="106"/>
      <c r="L56" s="106"/>
      <c r="M56" s="106"/>
      <c r="N56" s="106"/>
      <c r="O56" s="106"/>
      <c r="P56" s="106"/>
    </row>
    <row r="57" spans="1:16" s="107" customFormat="1" x14ac:dyDescent="0.25">
      <c r="A57" s="364"/>
      <c r="B57" s="487" t="s">
        <v>6</v>
      </c>
      <c r="C57" s="480"/>
      <c r="D57" s="383"/>
      <c r="E57" s="383"/>
      <c r="F57" s="383"/>
      <c r="G57" s="383"/>
      <c r="H57" s="383"/>
      <c r="I57" s="384"/>
      <c r="J57" s="111"/>
    </row>
    <row r="58" spans="1:16" s="107" customFormat="1" ht="15" hidden="1" customHeight="1" x14ac:dyDescent="0.25">
      <c r="A58" s="367"/>
      <c r="B58" s="502" t="s">
        <v>217</v>
      </c>
      <c r="C58" s="503"/>
      <c r="D58" s="396">
        <f>Travel!Q$17</f>
        <v>0</v>
      </c>
      <c r="E58" s="396">
        <f>Travel!R$17</f>
        <v>0</v>
      </c>
      <c r="F58" s="396">
        <f>Travel!S$17</f>
        <v>0</v>
      </c>
      <c r="G58" s="396">
        <f>Travel!T$17</f>
        <v>0</v>
      </c>
      <c r="H58" s="396">
        <f>Travel!U$17</f>
        <v>0</v>
      </c>
      <c r="I58" s="397">
        <f>SUM(D58:H58)</f>
        <v>0</v>
      </c>
      <c r="J58" s="111"/>
    </row>
    <row r="59" spans="1:16" hidden="1" x14ac:dyDescent="0.25">
      <c r="A59" s="367"/>
      <c r="B59" s="504" t="s">
        <v>218</v>
      </c>
      <c r="C59" s="505"/>
      <c r="D59" s="396">
        <f>Travel!Q$30</f>
        <v>0</v>
      </c>
      <c r="E59" s="396">
        <f>Travel!R$30</f>
        <v>0</v>
      </c>
      <c r="F59" s="396">
        <f>Travel!S$30</f>
        <v>0</v>
      </c>
      <c r="G59" s="396">
        <f>Travel!T$30</f>
        <v>0</v>
      </c>
      <c r="H59" s="396">
        <f>Travel!U$30</f>
        <v>0</v>
      </c>
      <c r="I59" s="397">
        <f>SUM(D59:H59)</f>
        <v>0</v>
      </c>
      <c r="J59" s="110"/>
      <c r="K59" s="106"/>
      <c r="L59" s="106"/>
      <c r="M59" s="106"/>
      <c r="N59" s="106"/>
      <c r="O59" s="106"/>
      <c r="P59" s="106"/>
    </row>
    <row r="60" spans="1:16" ht="15.75" thickBot="1" x14ac:dyDescent="0.3">
      <c r="A60" s="368" t="s">
        <v>238</v>
      </c>
      <c r="B60" s="506" t="s">
        <v>219</v>
      </c>
      <c r="C60" s="486"/>
      <c r="D60" s="398">
        <f>SUM(D58:D59)</f>
        <v>0</v>
      </c>
      <c r="E60" s="398">
        <f t="shared" ref="E60:I60" si="10">SUM(E58:E59)</f>
        <v>0</v>
      </c>
      <c r="F60" s="398">
        <f t="shared" si="10"/>
        <v>0</v>
      </c>
      <c r="G60" s="398">
        <f t="shared" si="10"/>
        <v>0</v>
      </c>
      <c r="H60" s="398">
        <f t="shared" si="10"/>
        <v>0</v>
      </c>
      <c r="I60" s="399">
        <f t="shared" si="10"/>
        <v>0</v>
      </c>
      <c r="J60" s="110"/>
      <c r="K60" s="106"/>
      <c r="L60" s="106"/>
      <c r="M60" s="106"/>
      <c r="N60" s="106"/>
      <c r="O60" s="106"/>
      <c r="P60" s="106"/>
    </row>
    <row r="61" spans="1:16" x14ac:dyDescent="0.25">
      <c r="A61" s="364"/>
      <c r="B61" s="487" t="s">
        <v>220</v>
      </c>
      <c r="C61" s="480"/>
      <c r="D61" s="383"/>
      <c r="E61" s="383"/>
      <c r="F61" s="383"/>
      <c r="G61" s="383"/>
      <c r="H61" s="383"/>
      <c r="I61" s="384"/>
      <c r="J61" s="110"/>
      <c r="K61" s="106"/>
      <c r="L61" s="106"/>
      <c r="M61" s="106"/>
      <c r="N61" s="106"/>
      <c r="O61" s="106"/>
      <c r="P61" s="106"/>
    </row>
    <row r="62" spans="1:16" x14ac:dyDescent="0.25">
      <c r="A62" s="365"/>
      <c r="B62" s="490" t="s">
        <v>221</v>
      </c>
      <c r="C62" s="476"/>
      <c r="D62" s="396">
        <f>'Participant Support'!Q$16</f>
        <v>0</v>
      </c>
      <c r="E62" s="396">
        <f>'Participant Support'!R$16</f>
        <v>0</v>
      </c>
      <c r="F62" s="396">
        <f>'Participant Support'!S$16</f>
        <v>0</v>
      </c>
      <c r="G62" s="396">
        <f>'Participant Support'!T$16</f>
        <v>0</v>
      </c>
      <c r="H62" s="396">
        <f>'Participant Support'!U$16</f>
        <v>0</v>
      </c>
      <c r="I62" s="397">
        <f>SUM(D62:H62)</f>
        <v>0</v>
      </c>
      <c r="J62" s="110"/>
      <c r="K62" s="106"/>
      <c r="L62" s="106"/>
      <c r="M62" s="106"/>
      <c r="N62" s="106"/>
      <c r="O62" s="106"/>
      <c r="P62" s="106"/>
    </row>
    <row r="63" spans="1:16" x14ac:dyDescent="0.25">
      <c r="A63" s="365"/>
      <c r="B63" s="490" t="s">
        <v>15</v>
      </c>
      <c r="C63" s="476"/>
      <c r="D63" s="396">
        <f>'Participant Support'!Q29</f>
        <v>0</v>
      </c>
      <c r="E63" s="396">
        <f>'Participant Support'!R29</f>
        <v>0</v>
      </c>
      <c r="F63" s="396">
        <f>'Participant Support'!S29</f>
        <v>0</v>
      </c>
      <c r="G63" s="396">
        <f>'Participant Support'!T29</f>
        <v>0</v>
      </c>
      <c r="H63" s="396">
        <f>'Participant Support'!U29</f>
        <v>0</v>
      </c>
      <c r="I63" s="397">
        <f t="shared" ref="I63:I65" si="11">SUM(D63:H63)</f>
        <v>0</v>
      </c>
      <c r="J63" s="110"/>
      <c r="K63" s="106"/>
      <c r="L63" s="106"/>
      <c r="M63" s="106"/>
      <c r="N63" s="106"/>
      <c r="O63" s="106"/>
      <c r="P63" s="106"/>
    </row>
    <row r="64" spans="1:16" x14ac:dyDescent="0.25">
      <c r="A64" s="365"/>
      <c r="B64" s="490" t="s">
        <v>16</v>
      </c>
      <c r="C64" s="476"/>
      <c r="D64" s="396">
        <f>'Participant Support'!Q42</f>
        <v>0</v>
      </c>
      <c r="E64" s="396">
        <f>'Participant Support'!R42</f>
        <v>0</v>
      </c>
      <c r="F64" s="396">
        <f>'Participant Support'!S42</f>
        <v>0</v>
      </c>
      <c r="G64" s="396">
        <f>'Participant Support'!T42</f>
        <v>0</v>
      </c>
      <c r="H64" s="396">
        <f>'Participant Support'!U42</f>
        <v>0</v>
      </c>
      <c r="I64" s="397">
        <f t="shared" si="11"/>
        <v>0</v>
      </c>
      <c r="J64" s="110"/>
      <c r="K64" s="106"/>
      <c r="L64" s="106"/>
      <c r="M64" s="106"/>
      <c r="N64" s="106"/>
      <c r="O64" s="106"/>
      <c r="P64" s="106"/>
    </row>
    <row r="65" spans="1:16" x14ac:dyDescent="0.25">
      <c r="A65" s="365"/>
      <c r="B65" s="490" t="s">
        <v>17</v>
      </c>
      <c r="C65" s="476"/>
      <c r="D65" s="396">
        <f>'Participant Support'!Q56</f>
        <v>0</v>
      </c>
      <c r="E65" s="396">
        <f>'Participant Support'!R56</f>
        <v>0</v>
      </c>
      <c r="F65" s="396">
        <f>'Participant Support'!S56</f>
        <v>0</v>
      </c>
      <c r="G65" s="396">
        <f>'Participant Support'!T56</f>
        <v>0</v>
      </c>
      <c r="H65" s="396">
        <f>'Participant Support'!U56</f>
        <v>0</v>
      </c>
      <c r="I65" s="397">
        <f t="shared" si="11"/>
        <v>0</v>
      </c>
      <c r="J65" s="110"/>
      <c r="K65" s="106"/>
      <c r="L65" s="106"/>
      <c r="M65" s="106"/>
      <c r="N65" s="106"/>
      <c r="O65" s="106"/>
      <c r="P65" s="106"/>
    </row>
    <row r="66" spans="1:16" ht="15.75" thickBot="1" x14ac:dyDescent="0.3">
      <c r="A66" s="369">
        <v>12</v>
      </c>
      <c r="B66" s="501" t="s">
        <v>222</v>
      </c>
      <c r="C66" s="482"/>
      <c r="D66" s="400">
        <f>SUM(D62:D65)</f>
        <v>0</v>
      </c>
      <c r="E66" s="400">
        <f t="shared" ref="E66:I66" si="12">SUM(E62:E65)</f>
        <v>0</v>
      </c>
      <c r="F66" s="400">
        <f t="shared" si="12"/>
        <v>0</v>
      </c>
      <c r="G66" s="400">
        <f t="shared" si="12"/>
        <v>0</v>
      </c>
      <c r="H66" s="400">
        <f t="shared" si="12"/>
        <v>0</v>
      </c>
      <c r="I66" s="401">
        <f t="shared" si="12"/>
        <v>0</v>
      </c>
      <c r="J66" s="110"/>
      <c r="K66" s="106"/>
      <c r="L66" s="106"/>
      <c r="M66" s="106"/>
      <c r="N66" s="106"/>
      <c r="O66" s="106"/>
      <c r="P66" s="106"/>
    </row>
    <row r="67" spans="1:16" x14ac:dyDescent="0.25">
      <c r="A67" s="364"/>
      <c r="B67" s="492" t="s">
        <v>223</v>
      </c>
      <c r="C67" s="492"/>
      <c r="D67" s="383"/>
      <c r="E67" s="383"/>
      <c r="F67" s="383"/>
      <c r="G67" s="383"/>
      <c r="H67" s="383"/>
      <c r="I67" s="384"/>
      <c r="J67" s="110"/>
      <c r="K67" s="106"/>
      <c r="L67" s="106"/>
      <c r="M67" s="106"/>
      <c r="N67" s="106"/>
      <c r="O67" s="106"/>
      <c r="P67" s="106"/>
    </row>
    <row r="68" spans="1:16" x14ac:dyDescent="0.25">
      <c r="A68" s="370" t="s">
        <v>240</v>
      </c>
      <c r="B68" s="497" t="s">
        <v>7</v>
      </c>
      <c r="C68" s="497"/>
      <c r="D68" s="396">
        <f>'Other Direct'!E19</f>
        <v>0</v>
      </c>
      <c r="E68" s="396">
        <f>'Other Direct'!F19</f>
        <v>0</v>
      </c>
      <c r="F68" s="396">
        <f>'Other Direct'!G19</f>
        <v>0</v>
      </c>
      <c r="G68" s="396">
        <f>'Other Direct'!H19</f>
        <v>0</v>
      </c>
      <c r="H68" s="396">
        <f>'Other Direct'!I19</f>
        <v>0</v>
      </c>
      <c r="I68" s="397">
        <f>SUM(D68:H68)</f>
        <v>0</v>
      </c>
      <c r="J68" s="110"/>
      <c r="K68" s="106"/>
      <c r="L68" s="106"/>
      <c r="M68" s="106"/>
      <c r="N68" s="106"/>
      <c r="O68" s="106"/>
      <c r="P68" s="106"/>
    </row>
    <row r="69" spans="1:16" x14ac:dyDescent="0.25">
      <c r="A69" s="370" t="s">
        <v>259</v>
      </c>
      <c r="B69" s="497" t="s">
        <v>8</v>
      </c>
      <c r="C69" s="497"/>
      <c r="D69" s="396">
        <f>'Other Direct'!E20</f>
        <v>0</v>
      </c>
      <c r="E69" s="396">
        <f>'Other Direct'!F20</f>
        <v>0</v>
      </c>
      <c r="F69" s="396">
        <f>'Other Direct'!G20</f>
        <v>0</v>
      </c>
      <c r="G69" s="396">
        <f>'Other Direct'!H20</f>
        <v>0</v>
      </c>
      <c r="H69" s="396">
        <f>'Other Direct'!I20</f>
        <v>0</v>
      </c>
      <c r="I69" s="397">
        <f t="shared" ref="I69:I79" si="13">SUM(D69:H69)</f>
        <v>0</v>
      </c>
      <c r="J69" s="110"/>
      <c r="K69" s="106"/>
      <c r="L69" s="106"/>
      <c r="M69" s="106"/>
      <c r="N69" s="106"/>
      <c r="O69" s="106"/>
      <c r="P69" s="106"/>
    </row>
    <row r="70" spans="1:16" s="107" customFormat="1" x14ac:dyDescent="0.25">
      <c r="A70" s="370" t="s">
        <v>239</v>
      </c>
      <c r="B70" s="493" t="s">
        <v>9</v>
      </c>
      <c r="C70" s="493"/>
      <c r="D70" s="396">
        <f>'Other Direct'!E21</f>
        <v>0</v>
      </c>
      <c r="E70" s="396">
        <f>'Other Direct'!F21</f>
        <v>0</v>
      </c>
      <c r="F70" s="396">
        <f>'Other Direct'!G21</f>
        <v>0</v>
      </c>
      <c r="G70" s="396">
        <f>'Other Direct'!H21</f>
        <v>0</v>
      </c>
      <c r="H70" s="396">
        <f>'Other Direct'!I21</f>
        <v>0</v>
      </c>
      <c r="I70" s="397">
        <f t="shared" si="13"/>
        <v>0</v>
      </c>
      <c r="J70" s="111"/>
    </row>
    <row r="71" spans="1:16" s="107" customFormat="1" x14ac:dyDescent="0.25">
      <c r="A71" s="370" t="s">
        <v>250</v>
      </c>
      <c r="B71" s="493" t="s">
        <v>242</v>
      </c>
      <c r="C71" s="493"/>
      <c r="D71" s="396">
        <f>'Other Direct'!E7</f>
        <v>0</v>
      </c>
      <c r="E71" s="396">
        <f>'Other Direct'!F7</f>
        <v>0</v>
      </c>
      <c r="F71" s="396">
        <f>'Other Direct'!G7</f>
        <v>0</v>
      </c>
      <c r="G71" s="396">
        <f>'Other Direct'!H7</f>
        <v>0</v>
      </c>
      <c r="H71" s="396">
        <f>'Other Direct'!I7</f>
        <v>0</v>
      </c>
      <c r="I71" s="397">
        <f t="shared" si="13"/>
        <v>0</v>
      </c>
      <c r="J71" s="111"/>
    </row>
    <row r="72" spans="1:16" s="107" customFormat="1" x14ac:dyDescent="0.25">
      <c r="A72" s="370" t="s">
        <v>251</v>
      </c>
      <c r="B72" s="493" t="s">
        <v>244</v>
      </c>
      <c r="C72" s="493"/>
      <c r="D72" s="396">
        <f>'Other Direct'!E8</f>
        <v>0</v>
      </c>
      <c r="E72" s="396">
        <f>'Other Direct'!F8</f>
        <v>0</v>
      </c>
      <c r="F72" s="396">
        <f>'Other Direct'!G8</f>
        <v>0</v>
      </c>
      <c r="G72" s="396">
        <f>'Other Direct'!H8</f>
        <v>0</v>
      </c>
      <c r="H72" s="396">
        <f>'Other Direct'!I8</f>
        <v>0</v>
      </c>
      <c r="I72" s="397">
        <f t="shared" si="13"/>
        <v>0</v>
      </c>
      <c r="J72" s="111"/>
    </row>
    <row r="73" spans="1:16" s="107" customFormat="1" x14ac:dyDescent="0.25">
      <c r="A73" s="370" t="s">
        <v>252</v>
      </c>
      <c r="B73" s="493" t="s">
        <v>243</v>
      </c>
      <c r="C73" s="493"/>
      <c r="D73" s="396">
        <f>'Other Direct'!E9</f>
        <v>0</v>
      </c>
      <c r="E73" s="396">
        <f>'Other Direct'!F9</f>
        <v>0</v>
      </c>
      <c r="F73" s="396">
        <f>'Other Direct'!G9</f>
        <v>0</v>
      </c>
      <c r="G73" s="396">
        <f>'Other Direct'!H9</f>
        <v>0</v>
      </c>
      <c r="H73" s="396">
        <f>'Other Direct'!I9</f>
        <v>0</v>
      </c>
      <c r="I73" s="397">
        <f t="shared" si="13"/>
        <v>0</v>
      </c>
      <c r="J73" s="111"/>
    </row>
    <row r="74" spans="1:16" s="107" customFormat="1" x14ac:dyDescent="0.25">
      <c r="A74" s="370" t="s">
        <v>253</v>
      </c>
      <c r="B74" s="493" t="s">
        <v>245</v>
      </c>
      <c r="C74" s="493"/>
      <c r="D74" s="396">
        <f>'Other Direct'!E10</f>
        <v>0</v>
      </c>
      <c r="E74" s="396">
        <f>'Other Direct'!F10</f>
        <v>0</v>
      </c>
      <c r="F74" s="396">
        <f>'Other Direct'!G10</f>
        <v>0</v>
      </c>
      <c r="G74" s="396">
        <f>'Other Direct'!H10</f>
        <v>0</v>
      </c>
      <c r="H74" s="396">
        <f>'Other Direct'!I10</f>
        <v>0</v>
      </c>
      <c r="I74" s="397">
        <f t="shared" si="13"/>
        <v>0</v>
      </c>
      <c r="J74" s="111"/>
    </row>
    <row r="75" spans="1:16" s="107" customFormat="1" x14ac:dyDescent="0.25">
      <c r="A75" s="370" t="s">
        <v>254</v>
      </c>
      <c r="B75" s="493" t="s">
        <v>246</v>
      </c>
      <c r="C75" s="493"/>
      <c r="D75" s="396">
        <f>'Other Direct'!E11</f>
        <v>0</v>
      </c>
      <c r="E75" s="396">
        <f>'Other Direct'!F11</f>
        <v>0</v>
      </c>
      <c r="F75" s="396">
        <f>'Other Direct'!G11</f>
        <v>0</v>
      </c>
      <c r="G75" s="396">
        <f>'Other Direct'!H11</f>
        <v>0</v>
      </c>
      <c r="H75" s="396">
        <f>'Other Direct'!I11</f>
        <v>0</v>
      </c>
      <c r="I75" s="397">
        <f t="shared" si="13"/>
        <v>0</v>
      </c>
      <c r="J75" s="111"/>
    </row>
    <row r="76" spans="1:16" s="107" customFormat="1" x14ac:dyDescent="0.25">
      <c r="A76" s="370" t="s">
        <v>255</v>
      </c>
      <c r="B76" s="493" t="s">
        <v>247</v>
      </c>
      <c r="C76" s="493"/>
      <c r="D76" s="396">
        <f>'Other Direct'!E12</f>
        <v>0</v>
      </c>
      <c r="E76" s="396">
        <f>'Other Direct'!F12</f>
        <v>0</v>
      </c>
      <c r="F76" s="396">
        <f>'Other Direct'!G12</f>
        <v>0</v>
      </c>
      <c r="G76" s="396">
        <f>'Other Direct'!H12</f>
        <v>0</v>
      </c>
      <c r="H76" s="396">
        <f>'Other Direct'!I12</f>
        <v>0</v>
      </c>
      <c r="I76" s="397">
        <f t="shared" si="13"/>
        <v>0</v>
      </c>
      <c r="J76" s="111"/>
    </row>
    <row r="77" spans="1:16" s="107" customFormat="1" x14ac:dyDescent="0.25">
      <c r="A77" s="370" t="s">
        <v>256</v>
      </c>
      <c r="B77" s="493" t="s">
        <v>248</v>
      </c>
      <c r="C77" s="493"/>
      <c r="D77" s="396">
        <f>'Other Direct'!E13</f>
        <v>0</v>
      </c>
      <c r="E77" s="396">
        <f>'Other Direct'!F13</f>
        <v>0</v>
      </c>
      <c r="F77" s="396">
        <f>'Other Direct'!G13</f>
        <v>0</v>
      </c>
      <c r="G77" s="396">
        <f>'Other Direct'!H13</f>
        <v>0</v>
      </c>
      <c r="H77" s="396">
        <f>'Other Direct'!I13</f>
        <v>0</v>
      </c>
      <c r="I77" s="397">
        <f t="shared" si="13"/>
        <v>0</v>
      </c>
      <c r="J77" s="111"/>
    </row>
    <row r="78" spans="1:16" s="107" customFormat="1" x14ac:dyDescent="0.25">
      <c r="A78" s="370" t="s">
        <v>257</v>
      </c>
      <c r="B78" s="493" t="s">
        <v>249</v>
      </c>
      <c r="C78" s="493"/>
      <c r="D78" s="396">
        <f>'Other Direct'!E14</f>
        <v>0</v>
      </c>
      <c r="E78" s="396">
        <f>'Other Direct'!F14</f>
        <v>0</v>
      </c>
      <c r="F78" s="396">
        <f>'Other Direct'!G14</f>
        <v>0</v>
      </c>
      <c r="G78" s="396">
        <f>'Other Direct'!H14</f>
        <v>0</v>
      </c>
      <c r="H78" s="396">
        <f>'Other Direct'!I14</f>
        <v>0</v>
      </c>
      <c r="I78" s="397">
        <f t="shared" si="13"/>
        <v>0</v>
      </c>
      <c r="J78" s="111"/>
    </row>
    <row r="79" spans="1:16" s="107" customFormat="1" x14ac:dyDescent="0.25">
      <c r="A79" s="370" t="s">
        <v>258</v>
      </c>
      <c r="B79" s="493" t="s">
        <v>224</v>
      </c>
      <c r="C79" s="493"/>
      <c r="D79" s="396">
        <f>'Other Direct'!E22+SUM('Other Direct'!E23:E28)+'Other Direct'!E41</f>
        <v>0</v>
      </c>
      <c r="E79" s="396">
        <f>'Other Direct'!F22+SUM('Other Direct'!F23:F28)+'Other Direct'!F41</f>
        <v>0</v>
      </c>
      <c r="F79" s="396">
        <f>'Other Direct'!G22+SUM('Other Direct'!G23:G28)+'Other Direct'!G41</f>
        <v>0</v>
      </c>
      <c r="G79" s="396">
        <f>'Other Direct'!H22+SUM('Other Direct'!H23:H28)+'Other Direct'!H41</f>
        <v>0</v>
      </c>
      <c r="H79" s="396">
        <f>'Other Direct'!I22+SUM('Other Direct'!I23:I28)+'Other Direct'!I41</f>
        <v>0</v>
      </c>
      <c r="I79" s="397">
        <f t="shared" si="13"/>
        <v>0</v>
      </c>
      <c r="J79" s="111"/>
    </row>
    <row r="80" spans="1:16" s="107" customFormat="1" ht="21" customHeight="1" thickBot="1" x14ac:dyDescent="0.3">
      <c r="A80" s="371"/>
      <c r="B80" s="494" t="s">
        <v>225</v>
      </c>
      <c r="C80" s="494"/>
      <c r="D80" s="398">
        <f t="shared" ref="D80:I80" si="14">SUM(D68:D79)</f>
        <v>0</v>
      </c>
      <c r="E80" s="398">
        <f t="shared" si="14"/>
        <v>0</v>
      </c>
      <c r="F80" s="398">
        <f t="shared" si="14"/>
        <v>0</v>
      </c>
      <c r="G80" s="398">
        <f t="shared" si="14"/>
        <v>0</v>
      </c>
      <c r="H80" s="398">
        <f t="shared" si="14"/>
        <v>0</v>
      </c>
      <c r="I80" s="399">
        <f t="shared" si="14"/>
        <v>0</v>
      </c>
      <c r="J80" s="111"/>
    </row>
    <row r="81" spans="1:11" s="107" customFormat="1" ht="21.75" customHeight="1" x14ac:dyDescent="0.25">
      <c r="A81" s="372"/>
      <c r="B81" s="492" t="s">
        <v>11</v>
      </c>
      <c r="C81" s="492"/>
      <c r="D81" s="402">
        <f>D30+D38+D43+D56+D60+D66+D80</f>
        <v>0</v>
      </c>
      <c r="E81" s="402">
        <f>E30+E38+E43+E56+E60+E66+E80</f>
        <v>0</v>
      </c>
      <c r="F81" s="402">
        <f>F30+F38+F43+F56+F60+F66+F80</f>
        <v>0</v>
      </c>
      <c r="G81" s="402">
        <f>G30+G38+G43+G56+G60+G66+G80</f>
        <v>0</v>
      </c>
      <c r="H81" s="402">
        <f>H30+H38+H43+H56+H60+H66+H80</f>
        <v>0</v>
      </c>
      <c r="I81" s="403">
        <f>SUM(D81:H81)</f>
        <v>0</v>
      </c>
      <c r="J81" s="111"/>
    </row>
    <row r="82" spans="1:11" s="107" customFormat="1" ht="22.9" customHeight="1" thickBot="1" x14ac:dyDescent="0.3">
      <c r="A82" s="367"/>
      <c r="B82" s="499" t="s">
        <v>226</v>
      </c>
      <c r="C82" s="500"/>
      <c r="D82" s="404">
        <f>MTDC!D21</f>
        <v>0</v>
      </c>
      <c r="E82" s="404">
        <f>MTDC!E21</f>
        <v>0</v>
      </c>
      <c r="F82" s="404">
        <f>MTDC!F21</f>
        <v>0</v>
      </c>
      <c r="G82" s="404">
        <f>MTDC!G21</f>
        <v>0</v>
      </c>
      <c r="H82" s="404">
        <f>MTDC!H21</f>
        <v>0</v>
      </c>
      <c r="I82" s="397">
        <f>SUM(D82:H82)</f>
        <v>0</v>
      </c>
      <c r="J82" s="111"/>
    </row>
    <row r="83" spans="1:11" s="107" customFormat="1" ht="22.9" customHeight="1" thickBot="1" x14ac:dyDescent="0.3">
      <c r="A83" s="373">
        <v>15</v>
      </c>
      <c r="B83" s="498" t="s">
        <v>284</v>
      </c>
      <c r="C83" s="498"/>
      <c r="D83" s="405">
        <f>D82*K83</f>
        <v>0</v>
      </c>
      <c r="E83" s="404">
        <f>E82*K83</f>
        <v>0</v>
      </c>
      <c r="F83" s="404">
        <f>F82*K83</f>
        <v>0</v>
      </c>
      <c r="G83" s="404">
        <f>G82*K83</f>
        <v>0</v>
      </c>
      <c r="H83" s="404">
        <f>H82*K83</f>
        <v>0</v>
      </c>
      <c r="I83" s="397">
        <f>ROUNDUP(SUM(D83:H83),0)</f>
        <v>0</v>
      </c>
      <c r="J83" s="270" t="s">
        <v>280</v>
      </c>
      <c r="K83" s="269">
        <v>0.53</v>
      </c>
    </row>
    <row r="84" spans="1:11" s="107" customFormat="1" ht="19.5" customHeight="1" thickBot="1" x14ac:dyDescent="0.3">
      <c r="A84" s="371"/>
      <c r="B84" s="492" t="s">
        <v>20</v>
      </c>
      <c r="C84" s="492"/>
      <c r="D84" s="398">
        <f>ROUNDUP(D83+D81, 0)</f>
        <v>0</v>
      </c>
      <c r="E84" s="398">
        <f t="shared" ref="E84:H84" si="15">ROUNDUP(E83+E81, 0)</f>
        <v>0</v>
      </c>
      <c r="F84" s="398">
        <f t="shared" si="15"/>
        <v>0</v>
      </c>
      <c r="G84" s="398">
        <f t="shared" si="15"/>
        <v>0</v>
      </c>
      <c r="H84" s="398">
        <f t="shared" si="15"/>
        <v>0</v>
      </c>
      <c r="I84" s="399">
        <f>SUM(D84:H84)</f>
        <v>0</v>
      </c>
      <c r="J84" s="111"/>
    </row>
    <row r="85" spans="1:11" x14ac:dyDescent="0.25">
      <c r="A85" s="474" t="s">
        <v>292</v>
      </c>
      <c r="B85" s="474"/>
      <c r="C85" s="474"/>
      <c r="D85" s="474"/>
      <c r="E85" s="474"/>
      <c r="F85" s="474"/>
      <c r="G85" s="474"/>
      <c r="H85" s="474"/>
      <c r="I85" s="474"/>
      <c r="J85" s="115"/>
    </row>
    <row r="86" spans="1:11" x14ac:dyDescent="0.25">
      <c r="A86" s="474"/>
      <c r="B86" s="474"/>
      <c r="C86" s="474"/>
      <c r="D86" s="474"/>
      <c r="E86" s="474"/>
      <c r="F86" s="474"/>
      <c r="G86" s="474"/>
      <c r="H86" s="474"/>
      <c r="I86" s="474"/>
      <c r="J86" s="115"/>
    </row>
    <row r="87" spans="1:11" x14ac:dyDescent="0.25">
      <c r="A87" s="117"/>
      <c r="B87" s="118"/>
      <c r="C87" s="118"/>
      <c r="D87" s="119"/>
      <c r="E87" s="119"/>
      <c r="F87" s="119"/>
      <c r="G87" s="119"/>
      <c r="H87" s="119"/>
      <c r="I87" s="120"/>
    </row>
    <row r="88" spans="1:11" x14ac:dyDescent="0.25">
      <c r="A88" s="117"/>
      <c r="B88" s="118"/>
      <c r="C88" s="118"/>
      <c r="D88" s="119"/>
      <c r="E88" s="119"/>
      <c r="F88" s="119"/>
      <c r="G88" s="119"/>
      <c r="H88" s="119"/>
      <c r="I88" s="120"/>
    </row>
    <row r="89" spans="1:11" x14ac:dyDescent="0.25">
      <c r="A89" s="117"/>
      <c r="B89" s="118"/>
      <c r="C89" s="118"/>
      <c r="D89" s="119"/>
      <c r="E89" s="119"/>
      <c r="F89" s="119"/>
      <c r="G89" s="119"/>
      <c r="H89" s="119"/>
      <c r="I89" s="120"/>
    </row>
  </sheetData>
  <sheetProtection algorithmName="SHA-512" hashValue="GqAv8xFnGWB49C/D1yjbxUG1LY3kUJSojDDjosS3V0MPDoWjmyqp2sgmk3uVnbNTPn5PV+RArWpbT+U4fqSL6g==" saltValue="Nr3g/n9GQScFnwdk8eRmTg==" spinCount="100000" sheet="1" objects="1" scenarios="1"/>
  <mergeCells count="60">
    <mergeCell ref="B8:C8"/>
    <mergeCell ref="B68:C68"/>
    <mergeCell ref="B69:C69"/>
    <mergeCell ref="B83:C83"/>
    <mergeCell ref="B82:C82"/>
    <mergeCell ref="B63:C63"/>
    <mergeCell ref="B64:C64"/>
    <mergeCell ref="B65:C65"/>
    <mergeCell ref="B66:C66"/>
    <mergeCell ref="B67:C67"/>
    <mergeCell ref="B58:C58"/>
    <mergeCell ref="B59:C59"/>
    <mergeCell ref="B60:C60"/>
    <mergeCell ref="B61:C61"/>
    <mergeCell ref="B62:C62"/>
    <mergeCell ref="B53:C53"/>
    <mergeCell ref="B84:C84"/>
    <mergeCell ref="B79:C79"/>
    <mergeCell ref="B70:C70"/>
    <mergeCell ref="B71:C71"/>
    <mergeCell ref="B80:C80"/>
    <mergeCell ref="B81:C81"/>
    <mergeCell ref="B72:C72"/>
    <mergeCell ref="B73:C73"/>
    <mergeCell ref="B74:C74"/>
    <mergeCell ref="B75:C75"/>
    <mergeCell ref="B76:C76"/>
    <mergeCell ref="B77:C77"/>
    <mergeCell ref="B78:C78"/>
    <mergeCell ref="B54:C54"/>
    <mergeCell ref="B55:C55"/>
    <mergeCell ref="B56:C56"/>
    <mergeCell ref="B57:C57"/>
    <mergeCell ref="B48:C48"/>
    <mergeCell ref="B49:C49"/>
    <mergeCell ref="B50:C50"/>
    <mergeCell ref="B51:C51"/>
    <mergeCell ref="B52:C52"/>
    <mergeCell ref="B42:C42"/>
    <mergeCell ref="B43:C43"/>
    <mergeCell ref="B45:C45"/>
    <mergeCell ref="B46:C46"/>
    <mergeCell ref="B47:C47"/>
    <mergeCell ref="B44:C44"/>
    <mergeCell ref="A6:I6"/>
    <mergeCell ref="A7:I7"/>
    <mergeCell ref="A4:I4"/>
    <mergeCell ref="A5:I5"/>
    <mergeCell ref="A85:I86"/>
    <mergeCell ref="B32:C32"/>
    <mergeCell ref="B33:C33"/>
    <mergeCell ref="B34:C34"/>
    <mergeCell ref="B35:C35"/>
    <mergeCell ref="B36:C36"/>
    <mergeCell ref="B37:C37"/>
    <mergeCell ref="B38:C38"/>
    <mergeCell ref="B31:C31"/>
    <mergeCell ref="B39:C39"/>
    <mergeCell ref="B40:C40"/>
    <mergeCell ref="B41:C41"/>
  </mergeCells>
  <phoneticPr fontId="5" type="noConversion"/>
  <pageMargins left="0.7" right="0.7" top="0.75" bottom="0.75" header="0.3" footer="0.3"/>
  <pageSetup orientation="portrait" r:id="rId1"/>
  <ignoredErrors>
    <ignoredError sqref="A68:A79 A45:A46 A60" numberStoredAsText="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40E2D-5EC8-45AA-AA27-A2F535D898CB}">
  <sheetPr codeName="Sheet4">
    <tabColor rgb="FF92D050"/>
  </sheetPr>
  <dimension ref="A2:BI78"/>
  <sheetViews>
    <sheetView topLeftCell="A43" zoomScale="70" zoomScaleNormal="70" workbookViewId="0">
      <selection activeCell="M14" sqref="M14"/>
    </sheetView>
  </sheetViews>
  <sheetFormatPr defaultColWidth="8.85546875" defaultRowHeight="15" x14ac:dyDescent="0.25"/>
  <cols>
    <col min="1" max="1" width="4.42578125" style="141" customWidth="1"/>
    <col min="2" max="2" width="35.42578125" style="142" customWidth="1"/>
    <col min="3" max="3" width="23.85546875" style="142" bestFit="1" customWidth="1"/>
    <col min="4" max="4" width="22.42578125" style="142" bestFit="1" customWidth="1"/>
    <col min="5" max="5" width="25" style="142" customWidth="1"/>
    <col min="6" max="6" width="21.28515625" style="143" customWidth="1"/>
    <col min="7" max="7" width="18.7109375" style="143" customWidth="1"/>
    <col min="8" max="9" width="19.42578125" style="143" customWidth="1"/>
    <col min="10" max="10" width="20" style="143" customWidth="1"/>
    <col min="11" max="11" width="18.7109375" style="143" customWidth="1"/>
    <col min="12" max="12" width="16.7109375" style="143" customWidth="1"/>
    <col min="13" max="14" width="13.7109375" style="143" customWidth="1"/>
    <col min="15" max="15" width="14.140625" style="143" customWidth="1"/>
    <col min="16" max="16" width="10.5703125" style="142" bestFit="1" customWidth="1"/>
    <col min="17" max="17" width="12.5703125" style="142" customWidth="1"/>
    <col min="18" max="21" width="8.42578125" style="142" bestFit="1" customWidth="1"/>
    <col min="22" max="22" width="10.85546875" style="142" customWidth="1"/>
    <col min="23" max="27" width="14.42578125" style="142" customWidth="1"/>
    <col min="28" max="28" width="5.5703125" style="142" customWidth="1"/>
    <col min="29" max="33" width="13.42578125" style="142" customWidth="1"/>
    <col min="34" max="34" width="1.5703125" style="142" customWidth="1"/>
    <col min="35" max="36" width="14" style="142" bestFit="1" customWidth="1"/>
    <col min="37" max="38" width="13.5703125" style="142" bestFit="1" customWidth="1"/>
    <col min="39" max="39" width="13.85546875" style="142" bestFit="1" customWidth="1"/>
    <col min="40" max="40" width="5.5703125" style="142" customWidth="1"/>
    <col min="41" max="41" width="14.42578125" style="142" bestFit="1" customWidth="1"/>
    <col min="42" max="42" width="13.140625" style="142" bestFit="1" customWidth="1"/>
    <col min="43" max="43" width="14.140625" style="142" bestFit="1" customWidth="1"/>
    <col min="44" max="46" width="8.85546875" style="142"/>
    <col min="47" max="48" width="8.85546875" style="142" customWidth="1"/>
    <col min="49" max="49" width="14.7109375" style="143" customWidth="1"/>
    <col min="50" max="50" width="15.85546875" style="143" customWidth="1"/>
    <col min="51" max="51" width="14.7109375" style="143" customWidth="1"/>
    <col min="52" max="52" width="14.140625" style="143" customWidth="1"/>
    <col min="53" max="53" width="14.7109375" style="143" customWidth="1"/>
    <col min="54" max="54" width="8.85546875" style="142" customWidth="1"/>
    <col min="55" max="55" width="14.140625" style="143" customWidth="1"/>
    <col min="56" max="56" width="8.85546875" style="142" customWidth="1"/>
    <col min="57" max="58" width="16.42578125" style="143" customWidth="1"/>
    <col min="59" max="59" width="8.85546875" style="142" customWidth="1"/>
    <col min="60" max="60" width="19.28515625" style="142" hidden="1" customWidth="1"/>
    <col min="61" max="61" width="0" style="142" hidden="1" customWidth="1"/>
    <col min="62" max="16384" width="8.85546875" style="142"/>
  </cols>
  <sheetData>
    <row r="2" spans="1:61" ht="30" customHeight="1" x14ac:dyDescent="0.25">
      <c r="B2" s="215" t="s">
        <v>57</v>
      </c>
      <c r="C2" s="430">
        <v>0</v>
      </c>
      <c r="F2" s="142"/>
      <c r="O2" s="142"/>
      <c r="AW2" s="142"/>
      <c r="AX2" s="142"/>
      <c r="AY2" s="142"/>
      <c r="AZ2" s="142"/>
      <c r="BA2" s="142"/>
      <c r="BC2" s="142"/>
      <c r="BE2" s="142"/>
    </row>
    <row r="3" spans="1:61" ht="33.75" customHeight="1" x14ac:dyDescent="0.25">
      <c r="C3" s="208"/>
      <c r="D3" s="208"/>
      <c r="E3" s="208"/>
      <c r="F3" s="507" t="s">
        <v>262</v>
      </c>
      <c r="G3" s="520" t="s">
        <v>273</v>
      </c>
      <c r="H3" s="521"/>
      <c r="I3" s="521"/>
      <c r="J3" s="521"/>
      <c r="K3" s="522"/>
      <c r="AW3" s="142"/>
      <c r="AX3" s="142"/>
      <c r="AY3" s="142"/>
      <c r="AZ3" s="142"/>
      <c r="BA3" s="142"/>
      <c r="BC3" s="142"/>
      <c r="BE3" s="142"/>
    </row>
    <row r="4" spans="1:61" ht="27" customHeight="1" x14ac:dyDescent="0.25">
      <c r="A4" s="144"/>
      <c r="B4" s="208"/>
      <c r="C4" s="208"/>
      <c r="D4" s="208"/>
      <c r="E4" s="208"/>
      <c r="F4" s="508"/>
      <c r="G4" s="216" t="str">
        <f>IF(COUNTIF(E44:E53,"&gt;2") &gt; 0, "2 months limit violated", "")</f>
        <v/>
      </c>
      <c r="H4" s="216" t="str">
        <f>IF(COUNTIF(G44:G53,"&gt;2") &gt; 0, "2 months limit violated", "")</f>
        <v/>
      </c>
      <c r="I4" s="217" t="str">
        <f>IF(COUNTIF(I44:I53,"&gt;2") &gt; 0, "2 months limit violated", "")</f>
        <v/>
      </c>
      <c r="J4" s="217" t="str">
        <f>IF(COUNTIF(K44:K53,"&gt;2") &gt; 0, "2 months limit violated", "")</f>
        <v/>
      </c>
      <c r="K4" s="217" t="str">
        <f>IF(COUNTIF(M44:M53,"&gt;2") &gt; 0, "2 months limit violated", "")</f>
        <v/>
      </c>
    </row>
    <row r="5" spans="1:61" ht="34.5" customHeight="1" x14ac:dyDescent="0.25">
      <c r="A5" s="144"/>
      <c r="B5" s="145"/>
      <c r="C5" s="146"/>
      <c r="F5" s="218" t="s">
        <v>278</v>
      </c>
      <c r="G5" s="509" t="s">
        <v>279</v>
      </c>
      <c r="H5" s="510"/>
      <c r="I5" s="510"/>
      <c r="J5" s="510"/>
      <c r="K5" s="511"/>
    </row>
    <row r="6" spans="1:61" ht="19.5" customHeight="1" x14ac:dyDescent="0.25">
      <c r="A6" s="144"/>
      <c r="F6" s="142"/>
      <c r="L6" s="147"/>
      <c r="M6" s="147"/>
      <c r="N6" s="147"/>
      <c r="O6" s="147"/>
      <c r="P6" s="148"/>
      <c r="Q6" s="532" t="s">
        <v>158</v>
      </c>
      <c r="R6" s="532"/>
      <c r="S6" s="532"/>
      <c r="T6" s="532"/>
      <c r="U6" s="532"/>
      <c r="V6" s="262"/>
      <c r="W6" s="532" t="s">
        <v>39</v>
      </c>
      <c r="X6" s="532"/>
      <c r="Y6" s="532"/>
      <c r="Z6" s="532"/>
      <c r="AA6" s="532"/>
      <c r="AB6" s="262"/>
      <c r="AC6" s="532" t="s">
        <v>40</v>
      </c>
      <c r="AD6" s="532"/>
      <c r="AE6" s="532"/>
      <c r="AF6" s="532"/>
      <c r="AG6" s="532"/>
      <c r="AH6" s="262"/>
      <c r="AI6" s="532" t="s">
        <v>74</v>
      </c>
      <c r="AJ6" s="532"/>
      <c r="AK6" s="532"/>
      <c r="AL6" s="532"/>
      <c r="AM6" s="532"/>
      <c r="AN6" s="262"/>
      <c r="AO6" s="532" t="s">
        <v>75</v>
      </c>
      <c r="AP6" s="532"/>
      <c r="AQ6" s="532"/>
    </row>
    <row r="7" spans="1:61" x14ac:dyDescent="0.25">
      <c r="A7" s="219"/>
      <c r="B7" s="220" t="s">
        <v>171</v>
      </c>
      <c r="C7" s="530" t="s">
        <v>30</v>
      </c>
      <c r="D7" s="525" t="s">
        <v>22</v>
      </c>
      <c r="E7" s="525" t="s">
        <v>44</v>
      </c>
      <c r="F7" s="526" t="s">
        <v>32</v>
      </c>
      <c r="G7" s="221" t="s">
        <v>18</v>
      </c>
      <c r="H7" s="221" t="s">
        <v>19</v>
      </c>
      <c r="I7" s="221" t="s">
        <v>24</v>
      </c>
      <c r="J7" s="221" t="s">
        <v>25</v>
      </c>
      <c r="K7" s="221" t="s">
        <v>26</v>
      </c>
      <c r="P7" s="149"/>
      <c r="Q7" s="86" t="s">
        <v>18</v>
      </c>
      <c r="R7" s="86" t="s">
        <v>19</v>
      </c>
      <c r="S7" s="86" t="s">
        <v>24</v>
      </c>
      <c r="T7" s="86" t="s">
        <v>25</v>
      </c>
      <c r="U7" s="86" t="s">
        <v>26</v>
      </c>
      <c r="V7" s="263"/>
      <c r="W7" s="76" t="s">
        <v>18</v>
      </c>
      <c r="X7" s="76" t="s">
        <v>19</v>
      </c>
      <c r="Y7" s="76" t="s">
        <v>24</v>
      </c>
      <c r="Z7" s="76" t="s">
        <v>25</v>
      </c>
      <c r="AA7" s="76" t="s">
        <v>26</v>
      </c>
      <c r="AB7" s="263"/>
      <c r="AC7" s="76" t="s">
        <v>18</v>
      </c>
      <c r="AD7" s="76" t="s">
        <v>19</v>
      </c>
      <c r="AE7" s="76" t="s">
        <v>24</v>
      </c>
      <c r="AF7" s="76" t="s">
        <v>25</v>
      </c>
      <c r="AG7" s="76" t="s">
        <v>26</v>
      </c>
      <c r="AH7" s="263"/>
      <c r="AI7" s="76" t="s">
        <v>18</v>
      </c>
      <c r="AJ7" s="76" t="s">
        <v>19</v>
      </c>
      <c r="AK7" s="76" t="s">
        <v>24</v>
      </c>
      <c r="AL7" s="76" t="s">
        <v>25</v>
      </c>
      <c r="AM7" s="76" t="s">
        <v>26</v>
      </c>
      <c r="AN7" s="263"/>
      <c r="AO7" s="76" t="s">
        <v>37</v>
      </c>
      <c r="AP7" s="76" t="s">
        <v>37</v>
      </c>
      <c r="AQ7" s="76" t="s">
        <v>37</v>
      </c>
      <c r="AW7" s="209" t="s">
        <v>46</v>
      </c>
      <c r="AX7" s="209" t="s">
        <v>46</v>
      </c>
      <c r="AY7" s="209" t="s">
        <v>46</v>
      </c>
      <c r="AZ7" s="209" t="s">
        <v>46</v>
      </c>
      <c r="BA7" s="209" t="s">
        <v>46</v>
      </c>
      <c r="BC7" s="209" t="s">
        <v>46</v>
      </c>
      <c r="BE7" s="209" t="s">
        <v>46</v>
      </c>
      <c r="BF7" s="209" t="s">
        <v>46</v>
      </c>
      <c r="BH7" s="209" t="s">
        <v>46</v>
      </c>
      <c r="BI7" s="209" t="s">
        <v>46</v>
      </c>
    </row>
    <row r="8" spans="1:61" ht="30" x14ac:dyDescent="0.25">
      <c r="A8" s="219"/>
      <c r="B8" s="221" t="s">
        <v>31</v>
      </c>
      <c r="C8" s="531"/>
      <c r="D8" s="525"/>
      <c r="E8" s="525"/>
      <c r="F8" s="526"/>
      <c r="G8" s="222" t="s">
        <v>42</v>
      </c>
      <c r="H8" s="222" t="s">
        <v>42</v>
      </c>
      <c r="I8" s="222" t="s">
        <v>42</v>
      </c>
      <c r="J8" s="222" t="s">
        <v>42</v>
      </c>
      <c r="K8" s="222" t="s">
        <v>42</v>
      </c>
      <c r="P8" s="150"/>
      <c r="Q8" s="77" t="s">
        <v>38</v>
      </c>
      <c r="R8" s="77" t="s">
        <v>38</v>
      </c>
      <c r="S8" s="77" t="s">
        <v>38</v>
      </c>
      <c r="T8" s="77" t="s">
        <v>38</v>
      </c>
      <c r="U8" s="77" t="s">
        <v>38</v>
      </c>
      <c r="V8" s="264"/>
      <c r="W8" s="77" t="s">
        <v>39</v>
      </c>
      <c r="X8" s="77" t="s">
        <v>39</v>
      </c>
      <c r="Y8" s="77" t="s">
        <v>39</v>
      </c>
      <c r="Z8" s="77" t="s">
        <v>39</v>
      </c>
      <c r="AA8" s="77" t="s">
        <v>39</v>
      </c>
      <c r="AB8" s="264"/>
      <c r="AC8" s="77" t="s">
        <v>40</v>
      </c>
      <c r="AD8" s="77" t="s">
        <v>40</v>
      </c>
      <c r="AE8" s="77" t="s">
        <v>40</v>
      </c>
      <c r="AF8" s="77" t="s">
        <v>40</v>
      </c>
      <c r="AG8" s="77" t="s">
        <v>40</v>
      </c>
      <c r="AH8" s="264"/>
      <c r="AI8" s="77" t="s">
        <v>41</v>
      </c>
      <c r="AJ8" s="77" t="s">
        <v>41</v>
      </c>
      <c r="AK8" s="77" t="s">
        <v>41</v>
      </c>
      <c r="AL8" s="77" t="s">
        <v>41</v>
      </c>
      <c r="AM8" s="77" t="s">
        <v>41</v>
      </c>
      <c r="AN8" s="264"/>
      <c r="AO8" s="77" t="s">
        <v>39</v>
      </c>
      <c r="AP8" s="77" t="s">
        <v>40</v>
      </c>
      <c r="AQ8" s="77" t="s">
        <v>41</v>
      </c>
      <c r="AW8" s="209" t="s">
        <v>173</v>
      </c>
      <c r="AX8" s="209" t="s">
        <v>58</v>
      </c>
      <c r="AY8" s="209" t="s">
        <v>59</v>
      </c>
      <c r="AZ8" s="209" t="s">
        <v>60</v>
      </c>
      <c r="BA8" s="209" t="s">
        <v>61</v>
      </c>
      <c r="BC8" s="209" t="s">
        <v>51</v>
      </c>
      <c r="BE8" s="209" t="s">
        <v>49</v>
      </c>
      <c r="BF8" s="209" t="s">
        <v>50</v>
      </c>
      <c r="BH8" s="209" t="s">
        <v>178</v>
      </c>
      <c r="BI8" s="209" t="s">
        <v>177</v>
      </c>
    </row>
    <row r="9" spans="1:61" s="151" customFormat="1" ht="21.6" customHeight="1" x14ac:dyDescent="0.25">
      <c r="A9" s="223">
        <v>1</v>
      </c>
      <c r="B9" s="89"/>
      <c r="C9" s="89"/>
      <c r="D9" s="90"/>
      <c r="E9" s="57"/>
      <c r="F9" s="91"/>
      <c r="G9" s="91"/>
      <c r="H9" s="91"/>
      <c r="I9" s="91"/>
      <c r="J9" s="91"/>
      <c r="K9" s="91"/>
      <c r="P9" s="152"/>
      <c r="Q9" s="125">
        <f t="shared" ref="Q9:Q28" si="0">IFERROR(G9/12,0%)</f>
        <v>0</v>
      </c>
      <c r="R9" s="125">
        <f t="shared" ref="R9:R28" si="1">IFERROR(H9/12,0%)</f>
        <v>0</v>
      </c>
      <c r="S9" s="125">
        <f t="shared" ref="S9:S28" si="2">IFERROR(I9/12,0%)</f>
        <v>0</v>
      </c>
      <c r="T9" s="125">
        <f t="shared" ref="T9:T28" si="3">IFERROR(J9/12,0%)</f>
        <v>0</v>
      </c>
      <c r="U9" s="125">
        <f t="shared" ref="U9:U28" si="4">IFERROR(K9/12,0%)</f>
        <v>0</v>
      </c>
      <c r="V9" s="265"/>
      <c r="W9" s="126">
        <f t="shared" ref="W9:W28" si="5">IFERROR(AW9/$BC9*G9,0)</f>
        <v>0</v>
      </c>
      <c r="X9" s="126">
        <f t="shared" ref="X9:X28" si="6">IFERROR(AX9/$BC9*H9,0)</f>
        <v>0</v>
      </c>
      <c r="Y9" s="126">
        <f t="shared" ref="Y9:Y28" si="7">IFERROR(AY9/$BC9*I9,0)</f>
        <v>0</v>
      </c>
      <c r="Z9" s="126">
        <f t="shared" ref="Z9:Z28" si="8">IFERROR(AZ9/$BC9*J9,0)</f>
        <v>0</v>
      </c>
      <c r="AA9" s="126">
        <f t="shared" ref="AA9:AA28" si="9">IFERROR(BA9/$BC9*K9,0)</f>
        <v>0</v>
      </c>
      <c r="AB9" s="265"/>
      <c r="AC9" s="126">
        <f t="shared" ref="AC9:AC28" si="10">IFERROR((W9*$BE9)+(G9*$BF9),0)</f>
        <v>0</v>
      </c>
      <c r="AD9" s="126">
        <f t="shared" ref="AD9:AD28" si="11">IFERROR((X9*$BE9)+(H9*$BF9),0)</f>
        <v>0</v>
      </c>
      <c r="AE9" s="126">
        <f t="shared" ref="AE9:AE28" si="12">IFERROR((Y9*$BE9)+(I9*$BF9),0)</f>
        <v>0</v>
      </c>
      <c r="AF9" s="126">
        <f t="shared" ref="AF9:AF28" si="13">IFERROR((Z9*$BE9)+(J9*$BF9),0)</f>
        <v>0</v>
      </c>
      <c r="AG9" s="126">
        <f t="shared" ref="AG9:AG28" si="14">IFERROR((AA9*$BE9)+(K9*$BF9),0)</f>
        <v>0</v>
      </c>
      <c r="AH9" s="265"/>
      <c r="AI9" s="126">
        <f>W9+AC9</f>
        <v>0</v>
      </c>
      <c r="AJ9" s="126">
        <f t="shared" ref="AJ9:AM9" si="15">X9+AD9</f>
        <v>0</v>
      </c>
      <c r="AK9" s="126">
        <f t="shared" si="15"/>
        <v>0</v>
      </c>
      <c r="AL9" s="126">
        <f t="shared" si="15"/>
        <v>0</v>
      </c>
      <c r="AM9" s="126">
        <f t="shared" si="15"/>
        <v>0</v>
      </c>
      <c r="AN9" s="265"/>
      <c r="AO9" s="127" t="str">
        <f t="shared" ref="AO9:AO28" si="16">IF($B9="","",SUM(W9:AA9))</f>
        <v/>
      </c>
      <c r="AP9" s="127" t="str">
        <f t="shared" ref="AP9:AP28" si="17">IF($B9="","",SUM(AC9:AG9))</f>
        <v/>
      </c>
      <c r="AQ9" s="127" t="str">
        <f t="shared" ref="AQ9:AQ28" si="18">IF($B9="","",SUM(AI9:AM9))</f>
        <v/>
      </c>
      <c r="AW9" s="210">
        <f t="shared" ref="AW9:AW28" si="19">D9</f>
        <v>0</v>
      </c>
      <c r="AX9" s="210">
        <f t="shared" ref="AX9:BA20" si="20">AW9*(1+COLA)</f>
        <v>0</v>
      </c>
      <c r="AY9" s="210">
        <f t="shared" si="20"/>
        <v>0</v>
      </c>
      <c r="AZ9" s="210">
        <f t="shared" si="20"/>
        <v>0</v>
      </c>
      <c r="BA9" s="210">
        <f t="shared" si="20"/>
        <v>0</v>
      </c>
      <c r="BC9" s="211" t="str">
        <f>IFERROR(VLOOKUP(E9,Lists!A:B,2,FALSE),"")</f>
        <v/>
      </c>
      <c r="BE9" s="211" t="str">
        <f>IFERROR(VLOOKUP(F9,Lists!D:F,2,FALSE),"")</f>
        <v/>
      </c>
      <c r="BF9" s="211" t="str">
        <f>IFERROR(VLOOKUP(F9,Lists!D:F,3,FALSE),"")</f>
        <v/>
      </c>
      <c r="BH9" s="212" t="str">
        <f>Lists!L2</f>
        <v>PI</v>
      </c>
      <c r="BI9" s="151">
        <f>COUNTIF(C$9:C$28,BH9)/2</f>
        <v>0</v>
      </c>
    </row>
    <row r="10" spans="1:61" s="151" customFormat="1" ht="21.6" customHeight="1" x14ac:dyDescent="0.25">
      <c r="A10" s="223"/>
      <c r="B10" s="92">
        <f>B9</f>
        <v>0</v>
      </c>
      <c r="C10" s="92"/>
      <c r="D10" s="93">
        <f>D9</f>
        <v>0</v>
      </c>
      <c r="E10" s="93">
        <f>E9</f>
        <v>0</v>
      </c>
      <c r="F10" s="91"/>
      <c r="G10" s="57"/>
      <c r="H10" s="91"/>
      <c r="I10" s="91"/>
      <c r="J10" s="91"/>
      <c r="K10" s="91"/>
      <c r="P10" s="152"/>
      <c r="Q10" s="125">
        <f t="shared" si="0"/>
        <v>0</v>
      </c>
      <c r="R10" s="125">
        <f t="shared" si="1"/>
        <v>0</v>
      </c>
      <c r="S10" s="125">
        <f t="shared" si="2"/>
        <v>0</v>
      </c>
      <c r="T10" s="125">
        <f t="shared" si="3"/>
        <v>0</v>
      </c>
      <c r="U10" s="125">
        <f t="shared" si="4"/>
        <v>0</v>
      </c>
      <c r="V10" s="265"/>
      <c r="W10" s="126">
        <f t="shared" si="5"/>
        <v>0</v>
      </c>
      <c r="X10" s="126">
        <f t="shared" si="6"/>
        <v>0</v>
      </c>
      <c r="Y10" s="126">
        <f t="shared" si="7"/>
        <v>0</v>
      </c>
      <c r="Z10" s="126">
        <f t="shared" si="8"/>
        <v>0</v>
      </c>
      <c r="AA10" s="126">
        <f t="shared" si="9"/>
        <v>0</v>
      </c>
      <c r="AB10" s="265"/>
      <c r="AC10" s="126">
        <f t="shared" si="10"/>
        <v>0</v>
      </c>
      <c r="AD10" s="126">
        <f t="shared" si="11"/>
        <v>0</v>
      </c>
      <c r="AE10" s="126">
        <f t="shared" si="12"/>
        <v>0</v>
      </c>
      <c r="AF10" s="126">
        <f t="shared" si="13"/>
        <v>0</v>
      </c>
      <c r="AG10" s="126">
        <f t="shared" si="14"/>
        <v>0</v>
      </c>
      <c r="AH10" s="265"/>
      <c r="AI10" s="126">
        <f t="shared" ref="AI10:AI28" si="21">W10+AC10</f>
        <v>0</v>
      </c>
      <c r="AJ10" s="126">
        <f t="shared" ref="AJ10:AJ28" si="22">X10+AD10</f>
        <v>0</v>
      </c>
      <c r="AK10" s="126">
        <f t="shared" ref="AK10:AK28" si="23">Y10+AE10</f>
        <v>0</v>
      </c>
      <c r="AL10" s="126">
        <f t="shared" ref="AL10:AL28" si="24">Z10+AF10</f>
        <v>0</v>
      </c>
      <c r="AM10" s="126">
        <f t="shared" ref="AM10:AM28" si="25">AA10+AG10</f>
        <v>0</v>
      </c>
      <c r="AN10" s="265"/>
      <c r="AO10" s="127">
        <f t="shared" si="16"/>
        <v>0</v>
      </c>
      <c r="AP10" s="127">
        <f t="shared" si="17"/>
        <v>0</v>
      </c>
      <c r="AQ10" s="127">
        <f t="shared" si="18"/>
        <v>0</v>
      </c>
      <c r="AW10" s="210">
        <f>D10</f>
        <v>0</v>
      </c>
      <c r="AX10" s="210">
        <f t="shared" si="20"/>
        <v>0</v>
      </c>
      <c r="AY10" s="210">
        <f t="shared" si="20"/>
        <v>0</v>
      </c>
      <c r="AZ10" s="210">
        <f t="shared" si="20"/>
        <v>0</v>
      </c>
      <c r="BA10" s="210">
        <f t="shared" si="20"/>
        <v>0</v>
      </c>
      <c r="BC10" s="211" t="str">
        <f>IFERROR(VLOOKUP(E10,Lists!A:B,2,FALSE),"")</f>
        <v/>
      </c>
      <c r="BE10" s="211" t="str">
        <f>IFERROR(VLOOKUP(F10,Lists!D:F,2,FALSE),"")</f>
        <v/>
      </c>
      <c r="BF10" s="211" t="str">
        <f>IFERROR(VLOOKUP(F10,Lists!D:F,3,FALSE),"")</f>
        <v/>
      </c>
      <c r="BH10" s="212" t="str">
        <f>Lists!L3</f>
        <v>co-PI</v>
      </c>
      <c r="BI10" s="151">
        <f>COUNTIF(C$9:C$28,BH10)/2</f>
        <v>0</v>
      </c>
    </row>
    <row r="11" spans="1:61" s="151" customFormat="1" ht="21.6" customHeight="1" x14ac:dyDescent="0.25">
      <c r="A11" s="223">
        <v>2</v>
      </c>
      <c r="B11" s="89"/>
      <c r="C11" s="89"/>
      <c r="D11" s="90"/>
      <c r="E11" s="57"/>
      <c r="F11" s="91"/>
      <c r="G11" s="91"/>
      <c r="H11" s="91"/>
      <c r="I11" s="91"/>
      <c r="J11" s="91"/>
      <c r="K11" s="91"/>
      <c r="P11" s="152"/>
      <c r="Q11" s="125">
        <f t="shared" si="0"/>
        <v>0</v>
      </c>
      <c r="R11" s="125">
        <f t="shared" si="1"/>
        <v>0</v>
      </c>
      <c r="S11" s="125">
        <f t="shared" si="2"/>
        <v>0</v>
      </c>
      <c r="T11" s="125">
        <f t="shared" si="3"/>
        <v>0</v>
      </c>
      <c r="U11" s="125">
        <f t="shared" si="4"/>
        <v>0</v>
      </c>
      <c r="V11" s="265"/>
      <c r="W11" s="126">
        <f t="shared" si="5"/>
        <v>0</v>
      </c>
      <c r="X11" s="126">
        <f t="shared" si="6"/>
        <v>0</v>
      </c>
      <c r="Y11" s="126">
        <f t="shared" si="7"/>
        <v>0</v>
      </c>
      <c r="Z11" s="126">
        <f t="shared" si="8"/>
        <v>0</v>
      </c>
      <c r="AA11" s="126">
        <f t="shared" si="9"/>
        <v>0</v>
      </c>
      <c r="AB11" s="265"/>
      <c r="AC11" s="126">
        <f t="shared" si="10"/>
        <v>0</v>
      </c>
      <c r="AD11" s="126">
        <f t="shared" si="11"/>
        <v>0</v>
      </c>
      <c r="AE11" s="126">
        <f t="shared" si="12"/>
        <v>0</v>
      </c>
      <c r="AF11" s="126">
        <f t="shared" si="13"/>
        <v>0</v>
      </c>
      <c r="AG11" s="126">
        <f t="shared" si="14"/>
        <v>0</v>
      </c>
      <c r="AH11" s="265"/>
      <c r="AI11" s="126">
        <f t="shared" si="21"/>
        <v>0</v>
      </c>
      <c r="AJ11" s="126">
        <f t="shared" si="22"/>
        <v>0</v>
      </c>
      <c r="AK11" s="126">
        <f t="shared" si="23"/>
        <v>0</v>
      </c>
      <c r="AL11" s="126">
        <f t="shared" si="24"/>
        <v>0</v>
      </c>
      <c r="AM11" s="126">
        <f t="shared" si="25"/>
        <v>0</v>
      </c>
      <c r="AN11" s="265"/>
      <c r="AO11" s="127" t="str">
        <f t="shared" si="16"/>
        <v/>
      </c>
      <c r="AP11" s="127" t="str">
        <f t="shared" si="17"/>
        <v/>
      </c>
      <c r="AQ11" s="127" t="str">
        <f t="shared" si="18"/>
        <v/>
      </c>
      <c r="AW11" s="210">
        <f t="shared" si="19"/>
        <v>0</v>
      </c>
      <c r="AX11" s="210">
        <f t="shared" si="20"/>
        <v>0</v>
      </c>
      <c r="AY11" s="210">
        <f t="shared" si="20"/>
        <v>0</v>
      </c>
      <c r="AZ11" s="210">
        <f t="shared" si="20"/>
        <v>0</v>
      </c>
      <c r="BA11" s="210">
        <f t="shared" si="20"/>
        <v>0</v>
      </c>
      <c r="BC11" s="211" t="str">
        <f>IFERROR(VLOOKUP(E11,Lists!A:B,2,FALSE),"")</f>
        <v/>
      </c>
      <c r="BE11" s="211" t="str">
        <f>IFERROR(VLOOKUP(F11,Lists!D:F,2,FALSE),"")</f>
        <v/>
      </c>
      <c r="BF11" s="211" t="str">
        <f>IFERROR(VLOOKUP(F11,Lists!D:F,3,FALSE),"")</f>
        <v/>
      </c>
      <c r="BH11" s="212" t="str">
        <f>Lists!L4</f>
        <v>Other Sr Personnel</v>
      </c>
      <c r="BI11" s="151">
        <f>COUNTIF(C$9:C$28,BH11)/2</f>
        <v>0</v>
      </c>
    </row>
    <row r="12" spans="1:61" s="151" customFormat="1" ht="21.6" customHeight="1" x14ac:dyDescent="0.25">
      <c r="A12" s="223"/>
      <c r="B12" s="92">
        <f>B11</f>
        <v>0</v>
      </c>
      <c r="C12" s="92"/>
      <c r="D12" s="93">
        <f>D11</f>
        <v>0</v>
      </c>
      <c r="E12" s="93">
        <f>E11</f>
        <v>0</v>
      </c>
      <c r="F12" s="91"/>
      <c r="G12" s="91"/>
      <c r="H12" s="91"/>
      <c r="I12" s="91"/>
      <c r="J12" s="91"/>
      <c r="K12" s="91"/>
      <c r="P12" s="152"/>
      <c r="Q12" s="125">
        <f t="shared" si="0"/>
        <v>0</v>
      </c>
      <c r="R12" s="125">
        <f t="shared" si="1"/>
        <v>0</v>
      </c>
      <c r="S12" s="125">
        <f t="shared" si="2"/>
        <v>0</v>
      </c>
      <c r="T12" s="125">
        <f t="shared" si="3"/>
        <v>0</v>
      </c>
      <c r="U12" s="125">
        <f t="shared" si="4"/>
        <v>0</v>
      </c>
      <c r="V12" s="265"/>
      <c r="W12" s="126">
        <f t="shared" si="5"/>
        <v>0</v>
      </c>
      <c r="X12" s="126">
        <f t="shared" si="6"/>
        <v>0</v>
      </c>
      <c r="Y12" s="126">
        <f t="shared" si="7"/>
        <v>0</v>
      </c>
      <c r="Z12" s="126">
        <f t="shared" si="8"/>
        <v>0</v>
      </c>
      <c r="AA12" s="126">
        <f t="shared" si="9"/>
        <v>0</v>
      </c>
      <c r="AB12" s="265"/>
      <c r="AC12" s="126">
        <f t="shared" si="10"/>
        <v>0</v>
      </c>
      <c r="AD12" s="126">
        <f t="shared" si="11"/>
        <v>0</v>
      </c>
      <c r="AE12" s="126">
        <f t="shared" si="12"/>
        <v>0</v>
      </c>
      <c r="AF12" s="126">
        <f t="shared" si="13"/>
        <v>0</v>
      </c>
      <c r="AG12" s="126">
        <f t="shared" si="14"/>
        <v>0</v>
      </c>
      <c r="AH12" s="265"/>
      <c r="AI12" s="126">
        <f t="shared" si="21"/>
        <v>0</v>
      </c>
      <c r="AJ12" s="126">
        <f t="shared" si="22"/>
        <v>0</v>
      </c>
      <c r="AK12" s="126">
        <f t="shared" si="23"/>
        <v>0</v>
      </c>
      <c r="AL12" s="126">
        <f t="shared" si="24"/>
        <v>0</v>
      </c>
      <c r="AM12" s="126">
        <f t="shared" si="25"/>
        <v>0</v>
      </c>
      <c r="AN12" s="265"/>
      <c r="AO12" s="127">
        <f t="shared" si="16"/>
        <v>0</v>
      </c>
      <c r="AP12" s="127">
        <f t="shared" si="17"/>
        <v>0</v>
      </c>
      <c r="AQ12" s="127">
        <f t="shared" si="18"/>
        <v>0</v>
      </c>
      <c r="AW12" s="210">
        <f t="shared" si="19"/>
        <v>0</v>
      </c>
      <c r="AX12" s="210">
        <f t="shared" si="20"/>
        <v>0</v>
      </c>
      <c r="AY12" s="210">
        <f t="shared" si="20"/>
        <v>0</v>
      </c>
      <c r="AZ12" s="210">
        <f t="shared" si="20"/>
        <v>0</v>
      </c>
      <c r="BA12" s="210">
        <f t="shared" si="20"/>
        <v>0</v>
      </c>
      <c r="BC12" s="211" t="str">
        <f>IFERROR(VLOOKUP(E12,Lists!A:B,2,FALSE),"")</f>
        <v/>
      </c>
      <c r="BE12" s="211" t="str">
        <f>IFERROR(VLOOKUP(F12,Lists!D:F,2,FALSE),"")</f>
        <v/>
      </c>
      <c r="BF12" s="211" t="str">
        <f>IFERROR(VLOOKUP(F12,Lists!D:F,3,FALSE),"")</f>
        <v/>
      </c>
    </row>
    <row r="13" spans="1:61" s="151" customFormat="1" ht="21.6" customHeight="1" x14ac:dyDescent="0.25">
      <c r="A13" s="223">
        <v>3</v>
      </c>
      <c r="B13" s="89"/>
      <c r="C13" s="89"/>
      <c r="D13" s="90"/>
      <c r="E13" s="57"/>
      <c r="F13" s="91"/>
      <c r="G13" s="91"/>
      <c r="H13" s="91"/>
      <c r="I13" s="91"/>
      <c r="J13" s="91"/>
      <c r="K13" s="91"/>
      <c r="P13" s="152"/>
      <c r="Q13" s="125">
        <f t="shared" si="0"/>
        <v>0</v>
      </c>
      <c r="R13" s="125">
        <f t="shared" si="1"/>
        <v>0</v>
      </c>
      <c r="S13" s="125">
        <f t="shared" si="2"/>
        <v>0</v>
      </c>
      <c r="T13" s="125">
        <f t="shared" si="3"/>
        <v>0</v>
      </c>
      <c r="U13" s="125">
        <f t="shared" si="4"/>
        <v>0</v>
      </c>
      <c r="V13" s="265"/>
      <c r="W13" s="126">
        <f t="shared" si="5"/>
        <v>0</v>
      </c>
      <c r="X13" s="126">
        <f t="shared" si="6"/>
        <v>0</v>
      </c>
      <c r="Y13" s="126">
        <f t="shared" si="7"/>
        <v>0</v>
      </c>
      <c r="Z13" s="126">
        <f t="shared" si="8"/>
        <v>0</v>
      </c>
      <c r="AA13" s="126">
        <f t="shared" si="9"/>
        <v>0</v>
      </c>
      <c r="AB13" s="265"/>
      <c r="AC13" s="126">
        <f t="shared" si="10"/>
        <v>0</v>
      </c>
      <c r="AD13" s="126">
        <f t="shared" si="11"/>
        <v>0</v>
      </c>
      <c r="AE13" s="126">
        <f t="shared" si="12"/>
        <v>0</v>
      </c>
      <c r="AF13" s="126">
        <f t="shared" si="13"/>
        <v>0</v>
      </c>
      <c r="AG13" s="126">
        <f t="shared" si="14"/>
        <v>0</v>
      </c>
      <c r="AH13" s="265"/>
      <c r="AI13" s="126">
        <f t="shared" si="21"/>
        <v>0</v>
      </c>
      <c r="AJ13" s="126">
        <f t="shared" si="22"/>
        <v>0</v>
      </c>
      <c r="AK13" s="126">
        <f t="shared" si="23"/>
        <v>0</v>
      </c>
      <c r="AL13" s="126">
        <f t="shared" si="24"/>
        <v>0</v>
      </c>
      <c r="AM13" s="126">
        <f t="shared" si="25"/>
        <v>0</v>
      </c>
      <c r="AN13" s="265"/>
      <c r="AO13" s="127" t="str">
        <f t="shared" si="16"/>
        <v/>
      </c>
      <c r="AP13" s="127" t="str">
        <f t="shared" si="17"/>
        <v/>
      </c>
      <c r="AQ13" s="127" t="str">
        <f t="shared" si="18"/>
        <v/>
      </c>
      <c r="AW13" s="210">
        <f t="shared" si="19"/>
        <v>0</v>
      </c>
      <c r="AX13" s="210">
        <f t="shared" si="20"/>
        <v>0</v>
      </c>
      <c r="AY13" s="210">
        <f t="shared" si="20"/>
        <v>0</v>
      </c>
      <c r="AZ13" s="210">
        <f t="shared" si="20"/>
        <v>0</v>
      </c>
      <c r="BA13" s="210">
        <f t="shared" si="20"/>
        <v>0</v>
      </c>
      <c r="BC13" s="211" t="str">
        <f>IFERROR(VLOOKUP(E13,Lists!A:B,2,FALSE),"")</f>
        <v/>
      </c>
      <c r="BE13" s="211" t="str">
        <f>IFERROR(VLOOKUP(F13,Lists!D:F,2,FALSE),"")</f>
        <v/>
      </c>
      <c r="BF13" s="211" t="str">
        <f>IFERROR(VLOOKUP(F13,Lists!D:F,3,FALSE),"")</f>
        <v/>
      </c>
    </row>
    <row r="14" spans="1:61" s="151" customFormat="1" ht="21.6" customHeight="1" x14ac:dyDescent="0.25">
      <c r="A14" s="223"/>
      <c r="B14" s="92">
        <f>B13</f>
        <v>0</v>
      </c>
      <c r="C14" s="92"/>
      <c r="D14" s="93">
        <f>D13</f>
        <v>0</v>
      </c>
      <c r="E14" s="93">
        <f t="shared" ref="E14" si="26">E13</f>
        <v>0</v>
      </c>
      <c r="F14" s="91"/>
      <c r="G14" s="91"/>
      <c r="H14" s="91"/>
      <c r="I14" s="91"/>
      <c r="J14" s="91"/>
      <c r="K14" s="91"/>
      <c r="P14" s="152"/>
      <c r="Q14" s="125">
        <f t="shared" si="0"/>
        <v>0</v>
      </c>
      <c r="R14" s="125">
        <f t="shared" si="1"/>
        <v>0</v>
      </c>
      <c r="S14" s="125">
        <f t="shared" si="2"/>
        <v>0</v>
      </c>
      <c r="T14" s="125">
        <f t="shared" si="3"/>
        <v>0</v>
      </c>
      <c r="U14" s="125">
        <f t="shared" si="4"/>
        <v>0</v>
      </c>
      <c r="V14" s="265"/>
      <c r="W14" s="126">
        <f t="shared" si="5"/>
        <v>0</v>
      </c>
      <c r="X14" s="126">
        <f t="shared" si="6"/>
        <v>0</v>
      </c>
      <c r="Y14" s="126">
        <f t="shared" si="7"/>
        <v>0</v>
      </c>
      <c r="Z14" s="126">
        <f t="shared" si="8"/>
        <v>0</v>
      </c>
      <c r="AA14" s="126">
        <f t="shared" si="9"/>
        <v>0</v>
      </c>
      <c r="AB14" s="265"/>
      <c r="AC14" s="126">
        <f t="shared" si="10"/>
        <v>0</v>
      </c>
      <c r="AD14" s="126">
        <f t="shared" si="11"/>
        <v>0</v>
      </c>
      <c r="AE14" s="126">
        <f t="shared" si="12"/>
        <v>0</v>
      </c>
      <c r="AF14" s="126">
        <f t="shared" si="13"/>
        <v>0</v>
      </c>
      <c r="AG14" s="126">
        <f t="shared" si="14"/>
        <v>0</v>
      </c>
      <c r="AH14" s="265"/>
      <c r="AI14" s="126">
        <f t="shared" si="21"/>
        <v>0</v>
      </c>
      <c r="AJ14" s="126">
        <f t="shared" si="22"/>
        <v>0</v>
      </c>
      <c r="AK14" s="126">
        <f t="shared" si="23"/>
        <v>0</v>
      </c>
      <c r="AL14" s="126">
        <f t="shared" si="24"/>
        <v>0</v>
      </c>
      <c r="AM14" s="126">
        <f t="shared" si="25"/>
        <v>0</v>
      </c>
      <c r="AN14" s="265"/>
      <c r="AO14" s="127">
        <f t="shared" si="16"/>
        <v>0</v>
      </c>
      <c r="AP14" s="127">
        <f t="shared" si="17"/>
        <v>0</v>
      </c>
      <c r="AQ14" s="127">
        <f t="shared" si="18"/>
        <v>0</v>
      </c>
      <c r="AW14" s="210">
        <f t="shared" si="19"/>
        <v>0</v>
      </c>
      <c r="AX14" s="210">
        <f t="shared" si="20"/>
        <v>0</v>
      </c>
      <c r="AY14" s="210">
        <f t="shared" si="20"/>
        <v>0</v>
      </c>
      <c r="AZ14" s="210">
        <f t="shared" si="20"/>
        <v>0</v>
      </c>
      <c r="BA14" s="210">
        <f t="shared" si="20"/>
        <v>0</v>
      </c>
      <c r="BC14" s="211" t="str">
        <f>IFERROR(VLOOKUP(E14,Lists!A:B,2,FALSE),"")</f>
        <v/>
      </c>
      <c r="BE14" s="211" t="str">
        <f>IFERROR(VLOOKUP(F14,Lists!D:F,2,FALSE),"")</f>
        <v/>
      </c>
      <c r="BF14" s="211" t="str">
        <f>IFERROR(VLOOKUP(F14,Lists!D:F,3,FALSE),"")</f>
        <v/>
      </c>
    </row>
    <row r="15" spans="1:61" s="151" customFormat="1" ht="21.6" customHeight="1" x14ac:dyDescent="0.25">
      <c r="A15" s="223">
        <v>4</v>
      </c>
      <c r="B15" s="89"/>
      <c r="C15" s="89"/>
      <c r="D15" s="90"/>
      <c r="E15" s="57"/>
      <c r="F15" s="91"/>
      <c r="G15" s="91"/>
      <c r="H15" s="91"/>
      <c r="I15" s="91"/>
      <c r="J15" s="91"/>
      <c r="K15" s="91"/>
      <c r="P15" s="152"/>
      <c r="Q15" s="125">
        <f t="shared" si="0"/>
        <v>0</v>
      </c>
      <c r="R15" s="125">
        <f t="shared" si="1"/>
        <v>0</v>
      </c>
      <c r="S15" s="125">
        <f t="shared" si="2"/>
        <v>0</v>
      </c>
      <c r="T15" s="125">
        <f t="shared" si="3"/>
        <v>0</v>
      </c>
      <c r="U15" s="125">
        <f t="shared" si="4"/>
        <v>0</v>
      </c>
      <c r="V15" s="265"/>
      <c r="W15" s="126">
        <f t="shared" si="5"/>
        <v>0</v>
      </c>
      <c r="X15" s="126">
        <f t="shared" si="6"/>
        <v>0</v>
      </c>
      <c r="Y15" s="126">
        <f t="shared" si="7"/>
        <v>0</v>
      </c>
      <c r="Z15" s="126">
        <f t="shared" si="8"/>
        <v>0</v>
      </c>
      <c r="AA15" s="126">
        <f t="shared" si="9"/>
        <v>0</v>
      </c>
      <c r="AB15" s="265"/>
      <c r="AC15" s="126">
        <f t="shared" si="10"/>
        <v>0</v>
      </c>
      <c r="AD15" s="126">
        <f t="shared" si="11"/>
        <v>0</v>
      </c>
      <c r="AE15" s="126">
        <f t="shared" si="12"/>
        <v>0</v>
      </c>
      <c r="AF15" s="126">
        <f t="shared" si="13"/>
        <v>0</v>
      </c>
      <c r="AG15" s="126">
        <f t="shared" si="14"/>
        <v>0</v>
      </c>
      <c r="AH15" s="265"/>
      <c r="AI15" s="126">
        <f t="shared" si="21"/>
        <v>0</v>
      </c>
      <c r="AJ15" s="126">
        <f t="shared" si="22"/>
        <v>0</v>
      </c>
      <c r="AK15" s="126">
        <f t="shared" si="23"/>
        <v>0</v>
      </c>
      <c r="AL15" s="126">
        <f t="shared" si="24"/>
        <v>0</v>
      </c>
      <c r="AM15" s="126">
        <f t="shared" si="25"/>
        <v>0</v>
      </c>
      <c r="AN15" s="265"/>
      <c r="AO15" s="127" t="str">
        <f t="shared" si="16"/>
        <v/>
      </c>
      <c r="AP15" s="127" t="str">
        <f t="shared" si="17"/>
        <v/>
      </c>
      <c r="AQ15" s="127" t="str">
        <f t="shared" si="18"/>
        <v/>
      </c>
      <c r="AW15" s="210">
        <f t="shared" si="19"/>
        <v>0</v>
      </c>
      <c r="AX15" s="210">
        <f t="shared" si="20"/>
        <v>0</v>
      </c>
      <c r="AY15" s="210">
        <f t="shared" si="20"/>
        <v>0</v>
      </c>
      <c r="AZ15" s="210">
        <f t="shared" si="20"/>
        <v>0</v>
      </c>
      <c r="BA15" s="210">
        <f t="shared" si="20"/>
        <v>0</v>
      </c>
      <c r="BC15" s="211" t="str">
        <f>IFERROR(VLOOKUP(E15,Lists!A:B,2,FALSE),"")</f>
        <v/>
      </c>
      <c r="BE15" s="211" t="str">
        <f>IFERROR(VLOOKUP(F15,Lists!D:F,2,FALSE),"")</f>
        <v/>
      </c>
      <c r="BF15" s="211" t="str">
        <f>IFERROR(VLOOKUP(F15,Lists!D:F,3,FALSE),"")</f>
        <v/>
      </c>
    </row>
    <row r="16" spans="1:61" s="151" customFormat="1" ht="21.6" customHeight="1" x14ac:dyDescent="0.25">
      <c r="A16" s="223"/>
      <c r="B16" s="92">
        <f>B15</f>
        <v>0</v>
      </c>
      <c r="C16" s="92"/>
      <c r="D16" s="93">
        <f t="shared" ref="D16:E16" si="27">D15</f>
        <v>0</v>
      </c>
      <c r="E16" s="93">
        <f t="shared" si="27"/>
        <v>0</v>
      </c>
      <c r="F16" s="91"/>
      <c r="G16" s="91"/>
      <c r="H16" s="91"/>
      <c r="I16" s="91"/>
      <c r="J16" s="91"/>
      <c r="K16" s="91"/>
      <c r="P16" s="152"/>
      <c r="Q16" s="125">
        <f t="shared" si="0"/>
        <v>0</v>
      </c>
      <c r="R16" s="125">
        <f t="shared" si="1"/>
        <v>0</v>
      </c>
      <c r="S16" s="125">
        <f t="shared" si="2"/>
        <v>0</v>
      </c>
      <c r="T16" s="125">
        <f t="shared" si="3"/>
        <v>0</v>
      </c>
      <c r="U16" s="125">
        <f t="shared" si="4"/>
        <v>0</v>
      </c>
      <c r="V16" s="265"/>
      <c r="W16" s="126">
        <f t="shared" si="5"/>
        <v>0</v>
      </c>
      <c r="X16" s="126">
        <f t="shared" si="6"/>
        <v>0</v>
      </c>
      <c r="Y16" s="126">
        <f t="shared" si="7"/>
        <v>0</v>
      </c>
      <c r="Z16" s="126">
        <f t="shared" si="8"/>
        <v>0</v>
      </c>
      <c r="AA16" s="126">
        <f t="shared" si="9"/>
        <v>0</v>
      </c>
      <c r="AB16" s="265"/>
      <c r="AC16" s="126">
        <f t="shared" si="10"/>
        <v>0</v>
      </c>
      <c r="AD16" s="126">
        <f t="shared" si="11"/>
        <v>0</v>
      </c>
      <c r="AE16" s="126">
        <f t="shared" si="12"/>
        <v>0</v>
      </c>
      <c r="AF16" s="126">
        <f t="shared" si="13"/>
        <v>0</v>
      </c>
      <c r="AG16" s="126">
        <f t="shared" si="14"/>
        <v>0</v>
      </c>
      <c r="AH16" s="265"/>
      <c r="AI16" s="126">
        <f t="shared" si="21"/>
        <v>0</v>
      </c>
      <c r="AJ16" s="126">
        <f t="shared" si="22"/>
        <v>0</v>
      </c>
      <c r="AK16" s="126">
        <f t="shared" si="23"/>
        <v>0</v>
      </c>
      <c r="AL16" s="126">
        <f t="shared" si="24"/>
        <v>0</v>
      </c>
      <c r="AM16" s="126">
        <f t="shared" si="25"/>
        <v>0</v>
      </c>
      <c r="AN16" s="265"/>
      <c r="AO16" s="127">
        <f t="shared" si="16"/>
        <v>0</v>
      </c>
      <c r="AP16" s="127">
        <f t="shared" si="17"/>
        <v>0</v>
      </c>
      <c r="AQ16" s="127">
        <f t="shared" si="18"/>
        <v>0</v>
      </c>
      <c r="AW16" s="210">
        <f t="shared" si="19"/>
        <v>0</v>
      </c>
      <c r="AX16" s="210">
        <f t="shared" si="20"/>
        <v>0</v>
      </c>
      <c r="AY16" s="210">
        <f t="shared" si="20"/>
        <v>0</v>
      </c>
      <c r="AZ16" s="210">
        <f t="shared" si="20"/>
        <v>0</v>
      </c>
      <c r="BA16" s="210">
        <f t="shared" si="20"/>
        <v>0</v>
      </c>
      <c r="BC16" s="211" t="str">
        <f>IFERROR(VLOOKUP(E16,Lists!A:B,2,FALSE),"")</f>
        <v/>
      </c>
      <c r="BE16" s="211" t="str">
        <f>IFERROR(VLOOKUP(F16,Lists!D:F,2,FALSE),"")</f>
        <v/>
      </c>
      <c r="BF16" s="211" t="str">
        <f>IFERROR(VLOOKUP(F16,Lists!D:F,3,FALSE),"")</f>
        <v/>
      </c>
    </row>
    <row r="17" spans="1:58" s="151" customFormat="1" ht="21.6" customHeight="1" x14ac:dyDescent="0.25">
      <c r="A17" s="223">
        <v>5</v>
      </c>
      <c r="B17" s="87"/>
      <c r="C17" s="89"/>
      <c r="D17" s="90"/>
      <c r="E17" s="57"/>
      <c r="F17" s="91"/>
      <c r="G17" s="91"/>
      <c r="H17" s="91"/>
      <c r="I17" s="91"/>
      <c r="J17" s="91"/>
      <c r="K17" s="91"/>
      <c r="P17" s="152"/>
      <c r="Q17" s="125">
        <f t="shared" si="0"/>
        <v>0</v>
      </c>
      <c r="R17" s="125">
        <f t="shared" si="1"/>
        <v>0</v>
      </c>
      <c r="S17" s="125">
        <f t="shared" si="2"/>
        <v>0</v>
      </c>
      <c r="T17" s="125">
        <f t="shared" si="3"/>
        <v>0</v>
      </c>
      <c r="U17" s="125">
        <f t="shared" si="4"/>
        <v>0</v>
      </c>
      <c r="V17" s="265"/>
      <c r="W17" s="126">
        <f t="shared" si="5"/>
        <v>0</v>
      </c>
      <c r="X17" s="126">
        <f t="shared" si="6"/>
        <v>0</v>
      </c>
      <c r="Y17" s="126">
        <f t="shared" si="7"/>
        <v>0</v>
      </c>
      <c r="Z17" s="126">
        <f t="shared" si="8"/>
        <v>0</v>
      </c>
      <c r="AA17" s="126">
        <f t="shared" si="9"/>
        <v>0</v>
      </c>
      <c r="AB17" s="265"/>
      <c r="AC17" s="126">
        <f t="shared" si="10"/>
        <v>0</v>
      </c>
      <c r="AD17" s="126">
        <f t="shared" si="11"/>
        <v>0</v>
      </c>
      <c r="AE17" s="126">
        <f t="shared" si="12"/>
        <v>0</v>
      </c>
      <c r="AF17" s="126">
        <f t="shared" si="13"/>
        <v>0</v>
      </c>
      <c r="AG17" s="126">
        <f t="shared" si="14"/>
        <v>0</v>
      </c>
      <c r="AH17" s="265"/>
      <c r="AI17" s="126">
        <f t="shared" si="21"/>
        <v>0</v>
      </c>
      <c r="AJ17" s="126">
        <f t="shared" si="22"/>
        <v>0</v>
      </c>
      <c r="AK17" s="126">
        <f t="shared" si="23"/>
        <v>0</v>
      </c>
      <c r="AL17" s="126">
        <f t="shared" si="24"/>
        <v>0</v>
      </c>
      <c r="AM17" s="126">
        <f t="shared" si="25"/>
        <v>0</v>
      </c>
      <c r="AN17" s="265"/>
      <c r="AO17" s="127" t="str">
        <f t="shared" si="16"/>
        <v/>
      </c>
      <c r="AP17" s="127" t="str">
        <f t="shared" si="17"/>
        <v/>
      </c>
      <c r="AQ17" s="127" t="str">
        <f t="shared" si="18"/>
        <v/>
      </c>
      <c r="AW17" s="210">
        <f t="shared" si="19"/>
        <v>0</v>
      </c>
      <c r="AX17" s="210">
        <f t="shared" si="20"/>
        <v>0</v>
      </c>
      <c r="AY17" s="210">
        <f t="shared" si="20"/>
        <v>0</v>
      </c>
      <c r="AZ17" s="210">
        <f t="shared" si="20"/>
        <v>0</v>
      </c>
      <c r="BA17" s="210">
        <f t="shared" si="20"/>
        <v>0</v>
      </c>
      <c r="BC17" s="211" t="str">
        <f>IFERROR(VLOOKUP(E17,Lists!A:B,2,FALSE),"")</f>
        <v/>
      </c>
      <c r="BE17" s="211" t="str">
        <f>IFERROR(VLOOKUP(F17,Lists!D:F,2,FALSE),"")</f>
        <v/>
      </c>
      <c r="BF17" s="211" t="str">
        <f>IFERROR(VLOOKUP(F17,Lists!D:F,3,FALSE),"")</f>
        <v/>
      </c>
    </row>
    <row r="18" spans="1:58" s="151" customFormat="1" ht="21.6" customHeight="1" x14ac:dyDescent="0.25">
      <c r="A18" s="223"/>
      <c r="B18" s="92">
        <f>B17</f>
        <v>0</v>
      </c>
      <c r="C18" s="92"/>
      <c r="D18" s="93">
        <f t="shared" ref="D18:E18" si="28">D17</f>
        <v>0</v>
      </c>
      <c r="E18" s="93">
        <f t="shared" si="28"/>
        <v>0</v>
      </c>
      <c r="F18" s="91"/>
      <c r="G18" s="91"/>
      <c r="H18" s="91"/>
      <c r="I18" s="91"/>
      <c r="J18" s="91"/>
      <c r="K18" s="91"/>
      <c r="P18" s="152"/>
      <c r="Q18" s="125">
        <f t="shared" si="0"/>
        <v>0</v>
      </c>
      <c r="R18" s="125">
        <f t="shared" si="1"/>
        <v>0</v>
      </c>
      <c r="S18" s="125">
        <f t="shared" si="2"/>
        <v>0</v>
      </c>
      <c r="T18" s="125">
        <f t="shared" si="3"/>
        <v>0</v>
      </c>
      <c r="U18" s="125">
        <f t="shared" si="4"/>
        <v>0</v>
      </c>
      <c r="V18" s="265"/>
      <c r="W18" s="126">
        <f t="shared" si="5"/>
        <v>0</v>
      </c>
      <c r="X18" s="126">
        <f t="shared" si="6"/>
        <v>0</v>
      </c>
      <c r="Y18" s="126">
        <f t="shared" si="7"/>
        <v>0</v>
      </c>
      <c r="Z18" s="126">
        <f t="shared" si="8"/>
        <v>0</v>
      </c>
      <c r="AA18" s="126">
        <f t="shared" si="9"/>
        <v>0</v>
      </c>
      <c r="AB18" s="265"/>
      <c r="AC18" s="126">
        <f t="shared" si="10"/>
        <v>0</v>
      </c>
      <c r="AD18" s="126">
        <f t="shared" si="11"/>
        <v>0</v>
      </c>
      <c r="AE18" s="126">
        <f t="shared" si="12"/>
        <v>0</v>
      </c>
      <c r="AF18" s="126">
        <f t="shared" si="13"/>
        <v>0</v>
      </c>
      <c r="AG18" s="126">
        <f t="shared" si="14"/>
        <v>0</v>
      </c>
      <c r="AH18" s="265"/>
      <c r="AI18" s="126">
        <f t="shared" si="21"/>
        <v>0</v>
      </c>
      <c r="AJ18" s="126">
        <f t="shared" si="22"/>
        <v>0</v>
      </c>
      <c r="AK18" s="126">
        <f t="shared" si="23"/>
        <v>0</v>
      </c>
      <c r="AL18" s="126">
        <f t="shared" si="24"/>
        <v>0</v>
      </c>
      <c r="AM18" s="126">
        <f t="shared" si="25"/>
        <v>0</v>
      </c>
      <c r="AN18" s="265"/>
      <c r="AO18" s="127">
        <f t="shared" si="16"/>
        <v>0</v>
      </c>
      <c r="AP18" s="127">
        <f t="shared" si="17"/>
        <v>0</v>
      </c>
      <c r="AQ18" s="127">
        <f t="shared" si="18"/>
        <v>0</v>
      </c>
      <c r="AW18" s="210">
        <f t="shared" si="19"/>
        <v>0</v>
      </c>
      <c r="AX18" s="210">
        <f t="shared" si="20"/>
        <v>0</v>
      </c>
      <c r="AY18" s="210">
        <f t="shared" si="20"/>
        <v>0</v>
      </c>
      <c r="AZ18" s="210">
        <f t="shared" si="20"/>
        <v>0</v>
      </c>
      <c r="BA18" s="210">
        <f t="shared" si="20"/>
        <v>0</v>
      </c>
      <c r="BC18" s="211" t="str">
        <f>IFERROR(VLOOKUP(E18,Lists!A:B,2,FALSE),"")</f>
        <v/>
      </c>
      <c r="BE18" s="211" t="str">
        <f>IFERROR(VLOOKUP(F18,Lists!D:F,2,FALSE),"")</f>
        <v/>
      </c>
      <c r="BF18" s="211" t="str">
        <f>IFERROR(VLOOKUP(F18,Lists!D:F,3,FALSE),"")</f>
        <v/>
      </c>
    </row>
    <row r="19" spans="1:58" s="151" customFormat="1" ht="21.6" customHeight="1" x14ac:dyDescent="0.25">
      <c r="A19" s="223">
        <v>6</v>
      </c>
      <c r="B19" s="89"/>
      <c r="C19" s="89"/>
      <c r="D19" s="90"/>
      <c r="E19" s="57"/>
      <c r="F19" s="91"/>
      <c r="G19" s="91"/>
      <c r="H19" s="91"/>
      <c r="I19" s="91"/>
      <c r="J19" s="91"/>
      <c r="K19" s="91"/>
      <c r="P19" s="152"/>
      <c r="Q19" s="125">
        <f t="shared" si="0"/>
        <v>0</v>
      </c>
      <c r="R19" s="125">
        <f t="shared" si="1"/>
        <v>0</v>
      </c>
      <c r="S19" s="125">
        <f t="shared" si="2"/>
        <v>0</v>
      </c>
      <c r="T19" s="125">
        <f t="shared" si="3"/>
        <v>0</v>
      </c>
      <c r="U19" s="125">
        <f t="shared" si="4"/>
        <v>0</v>
      </c>
      <c r="V19" s="265"/>
      <c r="W19" s="126">
        <f t="shared" si="5"/>
        <v>0</v>
      </c>
      <c r="X19" s="126">
        <f t="shared" si="6"/>
        <v>0</v>
      </c>
      <c r="Y19" s="126">
        <f t="shared" si="7"/>
        <v>0</v>
      </c>
      <c r="Z19" s="126">
        <f t="shared" si="8"/>
        <v>0</v>
      </c>
      <c r="AA19" s="126">
        <f t="shared" si="9"/>
        <v>0</v>
      </c>
      <c r="AB19" s="265"/>
      <c r="AC19" s="126">
        <f t="shared" si="10"/>
        <v>0</v>
      </c>
      <c r="AD19" s="126">
        <f t="shared" si="11"/>
        <v>0</v>
      </c>
      <c r="AE19" s="126">
        <f t="shared" si="12"/>
        <v>0</v>
      </c>
      <c r="AF19" s="126">
        <f t="shared" si="13"/>
        <v>0</v>
      </c>
      <c r="AG19" s="126">
        <f t="shared" si="14"/>
        <v>0</v>
      </c>
      <c r="AH19" s="265"/>
      <c r="AI19" s="126">
        <f t="shared" si="21"/>
        <v>0</v>
      </c>
      <c r="AJ19" s="126">
        <f t="shared" si="22"/>
        <v>0</v>
      </c>
      <c r="AK19" s="126">
        <f t="shared" si="23"/>
        <v>0</v>
      </c>
      <c r="AL19" s="126">
        <f t="shared" si="24"/>
        <v>0</v>
      </c>
      <c r="AM19" s="126">
        <f t="shared" si="25"/>
        <v>0</v>
      </c>
      <c r="AN19" s="265"/>
      <c r="AO19" s="127" t="str">
        <f t="shared" si="16"/>
        <v/>
      </c>
      <c r="AP19" s="127" t="str">
        <f t="shared" si="17"/>
        <v/>
      </c>
      <c r="AQ19" s="127" t="str">
        <f t="shared" si="18"/>
        <v/>
      </c>
      <c r="AW19" s="210">
        <f t="shared" si="19"/>
        <v>0</v>
      </c>
      <c r="AX19" s="210">
        <f t="shared" si="20"/>
        <v>0</v>
      </c>
      <c r="AY19" s="210">
        <f t="shared" si="20"/>
        <v>0</v>
      </c>
      <c r="AZ19" s="210">
        <f t="shared" si="20"/>
        <v>0</v>
      </c>
      <c r="BA19" s="210">
        <f t="shared" si="20"/>
        <v>0</v>
      </c>
      <c r="BC19" s="211" t="str">
        <f>IFERROR(VLOOKUP(E19,Lists!A:B,2,FALSE),"")</f>
        <v/>
      </c>
      <c r="BE19" s="211" t="str">
        <f>IFERROR(VLOOKUP(F19,Lists!D:F,2,FALSE),"")</f>
        <v/>
      </c>
      <c r="BF19" s="211" t="str">
        <f>IFERROR(VLOOKUP(F19,Lists!D:F,3,FALSE),"")</f>
        <v/>
      </c>
    </row>
    <row r="20" spans="1:58" s="151" customFormat="1" ht="21.6" customHeight="1" x14ac:dyDescent="0.25">
      <c r="A20" s="223"/>
      <c r="B20" s="92">
        <f>B19</f>
        <v>0</v>
      </c>
      <c r="C20" s="92">
        <f>C19</f>
        <v>0</v>
      </c>
      <c r="D20" s="93">
        <f>D19</f>
        <v>0</v>
      </c>
      <c r="E20" s="93">
        <f>E19</f>
        <v>0</v>
      </c>
      <c r="F20" s="91"/>
      <c r="G20" s="91"/>
      <c r="H20" s="91"/>
      <c r="I20" s="91"/>
      <c r="J20" s="91"/>
      <c r="K20" s="91"/>
      <c r="P20" s="152"/>
      <c r="Q20" s="125">
        <f t="shared" si="0"/>
        <v>0</v>
      </c>
      <c r="R20" s="125">
        <f t="shared" si="1"/>
        <v>0</v>
      </c>
      <c r="S20" s="125">
        <f t="shared" si="2"/>
        <v>0</v>
      </c>
      <c r="T20" s="125">
        <f t="shared" si="3"/>
        <v>0</v>
      </c>
      <c r="U20" s="125">
        <f t="shared" si="4"/>
        <v>0</v>
      </c>
      <c r="V20" s="265"/>
      <c r="W20" s="126">
        <f t="shared" si="5"/>
        <v>0</v>
      </c>
      <c r="X20" s="126">
        <f t="shared" si="6"/>
        <v>0</v>
      </c>
      <c r="Y20" s="126">
        <f t="shared" si="7"/>
        <v>0</v>
      </c>
      <c r="Z20" s="126">
        <f t="shared" si="8"/>
        <v>0</v>
      </c>
      <c r="AA20" s="126">
        <f t="shared" si="9"/>
        <v>0</v>
      </c>
      <c r="AB20" s="265"/>
      <c r="AC20" s="126">
        <f t="shared" si="10"/>
        <v>0</v>
      </c>
      <c r="AD20" s="126">
        <f t="shared" si="11"/>
        <v>0</v>
      </c>
      <c r="AE20" s="126">
        <f t="shared" si="12"/>
        <v>0</v>
      </c>
      <c r="AF20" s="126">
        <f t="shared" si="13"/>
        <v>0</v>
      </c>
      <c r="AG20" s="126">
        <f t="shared" si="14"/>
        <v>0</v>
      </c>
      <c r="AH20" s="265"/>
      <c r="AI20" s="126">
        <f t="shared" si="21"/>
        <v>0</v>
      </c>
      <c r="AJ20" s="126">
        <f t="shared" si="22"/>
        <v>0</v>
      </c>
      <c r="AK20" s="126">
        <f t="shared" si="23"/>
        <v>0</v>
      </c>
      <c r="AL20" s="126">
        <f t="shared" si="24"/>
        <v>0</v>
      </c>
      <c r="AM20" s="126">
        <f t="shared" si="25"/>
        <v>0</v>
      </c>
      <c r="AN20" s="265"/>
      <c r="AO20" s="127">
        <f t="shared" si="16"/>
        <v>0</v>
      </c>
      <c r="AP20" s="127">
        <f t="shared" si="17"/>
        <v>0</v>
      </c>
      <c r="AQ20" s="127">
        <f t="shared" si="18"/>
        <v>0</v>
      </c>
      <c r="AW20" s="210">
        <f t="shared" si="19"/>
        <v>0</v>
      </c>
      <c r="AX20" s="213">
        <f t="shared" si="20"/>
        <v>0</v>
      </c>
      <c r="AY20" s="213">
        <f t="shared" si="20"/>
        <v>0</v>
      </c>
      <c r="AZ20" s="213">
        <f t="shared" si="20"/>
        <v>0</v>
      </c>
      <c r="BA20" s="213">
        <f t="shared" si="20"/>
        <v>0</v>
      </c>
      <c r="BC20" s="214" t="str">
        <f>IFERROR(VLOOKUP(E20,Lists!A:B,2,FALSE),"")</f>
        <v/>
      </c>
      <c r="BE20" s="214" t="str">
        <f>IFERROR(VLOOKUP(F20,Lists!D:F,2,FALSE),"")</f>
        <v/>
      </c>
      <c r="BF20" s="214" t="str">
        <f>IFERROR(VLOOKUP(F20,Lists!D:F,3,FALSE),"")</f>
        <v/>
      </c>
    </row>
    <row r="21" spans="1:58" s="151" customFormat="1" ht="21.6" customHeight="1" x14ac:dyDescent="0.25">
      <c r="A21" s="223">
        <v>7</v>
      </c>
      <c r="B21" s="89"/>
      <c r="C21" s="89"/>
      <c r="D21" s="90"/>
      <c r="E21" s="57"/>
      <c r="F21" s="91"/>
      <c r="G21" s="91"/>
      <c r="H21" s="91"/>
      <c r="I21" s="91"/>
      <c r="J21" s="91"/>
      <c r="K21" s="91"/>
      <c r="P21" s="152"/>
      <c r="Q21" s="125">
        <f t="shared" si="0"/>
        <v>0</v>
      </c>
      <c r="R21" s="125">
        <f t="shared" si="1"/>
        <v>0</v>
      </c>
      <c r="S21" s="125">
        <f t="shared" si="2"/>
        <v>0</v>
      </c>
      <c r="T21" s="125">
        <f t="shared" si="3"/>
        <v>0</v>
      </c>
      <c r="U21" s="125">
        <f t="shared" si="4"/>
        <v>0</v>
      </c>
      <c r="V21" s="265"/>
      <c r="W21" s="126">
        <f t="shared" si="5"/>
        <v>0</v>
      </c>
      <c r="X21" s="126">
        <f t="shared" si="6"/>
        <v>0</v>
      </c>
      <c r="Y21" s="126">
        <f t="shared" si="7"/>
        <v>0</v>
      </c>
      <c r="Z21" s="126">
        <f t="shared" si="8"/>
        <v>0</v>
      </c>
      <c r="AA21" s="126">
        <f t="shared" si="9"/>
        <v>0</v>
      </c>
      <c r="AB21" s="265"/>
      <c r="AC21" s="126">
        <f t="shared" si="10"/>
        <v>0</v>
      </c>
      <c r="AD21" s="126">
        <f t="shared" si="11"/>
        <v>0</v>
      </c>
      <c r="AE21" s="126">
        <f t="shared" si="12"/>
        <v>0</v>
      </c>
      <c r="AF21" s="126">
        <f t="shared" si="13"/>
        <v>0</v>
      </c>
      <c r="AG21" s="126">
        <f t="shared" si="14"/>
        <v>0</v>
      </c>
      <c r="AH21" s="265"/>
      <c r="AI21" s="126">
        <f t="shared" si="21"/>
        <v>0</v>
      </c>
      <c r="AJ21" s="126">
        <f t="shared" si="22"/>
        <v>0</v>
      </c>
      <c r="AK21" s="126">
        <f t="shared" si="23"/>
        <v>0</v>
      </c>
      <c r="AL21" s="126">
        <f t="shared" si="24"/>
        <v>0</v>
      </c>
      <c r="AM21" s="126">
        <f t="shared" si="25"/>
        <v>0</v>
      </c>
      <c r="AN21" s="265"/>
      <c r="AO21" s="127" t="str">
        <f t="shared" si="16"/>
        <v/>
      </c>
      <c r="AP21" s="127" t="str">
        <f t="shared" si="17"/>
        <v/>
      </c>
      <c r="AQ21" s="127" t="str">
        <f t="shared" si="18"/>
        <v/>
      </c>
      <c r="AW21" s="210">
        <f t="shared" si="19"/>
        <v>0</v>
      </c>
      <c r="AX21" s="210">
        <f t="shared" ref="AX21:AX26" si="29">AW21*(1+COLA)</f>
        <v>0</v>
      </c>
      <c r="AY21" s="210">
        <f t="shared" ref="AY21:AY26" si="30">AX21*(1+COLA)</f>
        <v>0</v>
      </c>
      <c r="AZ21" s="210">
        <f t="shared" ref="AZ21:AZ26" si="31">AY21*(1+COLA)</f>
        <v>0</v>
      </c>
      <c r="BA21" s="210">
        <f t="shared" ref="BA21:BA26" si="32">AZ21*(1+COLA)</f>
        <v>0</v>
      </c>
      <c r="BC21" s="211" t="str">
        <f>IFERROR(VLOOKUP(E21,Lists!A:B,2,FALSE),"")</f>
        <v/>
      </c>
      <c r="BE21" s="211" t="str">
        <f>IFERROR(VLOOKUP(F21,Lists!D:F,2,FALSE),"")</f>
        <v/>
      </c>
      <c r="BF21" s="211" t="str">
        <f>IFERROR(VLOOKUP(F21,Lists!D:F,3,FALSE),"")</f>
        <v/>
      </c>
    </row>
    <row r="22" spans="1:58" s="151" customFormat="1" ht="21.6" customHeight="1" x14ac:dyDescent="0.25">
      <c r="A22" s="223"/>
      <c r="B22" s="92">
        <f>B21</f>
        <v>0</v>
      </c>
      <c r="C22" s="92">
        <f>C21</f>
        <v>0</v>
      </c>
      <c r="D22" s="93">
        <f>D21</f>
        <v>0</v>
      </c>
      <c r="E22" s="93">
        <f>E21</f>
        <v>0</v>
      </c>
      <c r="F22" s="91"/>
      <c r="G22" s="91"/>
      <c r="H22" s="91"/>
      <c r="I22" s="91"/>
      <c r="J22" s="91"/>
      <c r="K22" s="91"/>
      <c r="P22" s="152"/>
      <c r="Q22" s="125">
        <f t="shared" si="0"/>
        <v>0</v>
      </c>
      <c r="R22" s="125">
        <f t="shared" si="1"/>
        <v>0</v>
      </c>
      <c r="S22" s="125">
        <f t="shared" si="2"/>
        <v>0</v>
      </c>
      <c r="T22" s="125">
        <f t="shared" si="3"/>
        <v>0</v>
      </c>
      <c r="U22" s="125">
        <f t="shared" si="4"/>
        <v>0</v>
      </c>
      <c r="V22" s="265"/>
      <c r="W22" s="126">
        <f t="shared" si="5"/>
        <v>0</v>
      </c>
      <c r="X22" s="126">
        <f t="shared" si="6"/>
        <v>0</v>
      </c>
      <c r="Y22" s="126">
        <f t="shared" si="7"/>
        <v>0</v>
      </c>
      <c r="Z22" s="126">
        <f t="shared" si="8"/>
        <v>0</v>
      </c>
      <c r="AA22" s="126">
        <f t="shared" si="9"/>
        <v>0</v>
      </c>
      <c r="AB22" s="265"/>
      <c r="AC22" s="126">
        <f t="shared" si="10"/>
        <v>0</v>
      </c>
      <c r="AD22" s="126">
        <f t="shared" si="11"/>
        <v>0</v>
      </c>
      <c r="AE22" s="126">
        <f t="shared" si="12"/>
        <v>0</v>
      </c>
      <c r="AF22" s="126">
        <f t="shared" si="13"/>
        <v>0</v>
      </c>
      <c r="AG22" s="126">
        <f t="shared" si="14"/>
        <v>0</v>
      </c>
      <c r="AH22" s="265"/>
      <c r="AI22" s="126">
        <f t="shared" si="21"/>
        <v>0</v>
      </c>
      <c r="AJ22" s="126">
        <f t="shared" si="22"/>
        <v>0</v>
      </c>
      <c r="AK22" s="126">
        <f t="shared" si="23"/>
        <v>0</v>
      </c>
      <c r="AL22" s="126">
        <f t="shared" si="24"/>
        <v>0</v>
      </c>
      <c r="AM22" s="126">
        <f t="shared" si="25"/>
        <v>0</v>
      </c>
      <c r="AN22" s="265"/>
      <c r="AO22" s="127">
        <f t="shared" si="16"/>
        <v>0</v>
      </c>
      <c r="AP22" s="127">
        <f t="shared" si="17"/>
        <v>0</v>
      </c>
      <c r="AQ22" s="127">
        <f t="shared" si="18"/>
        <v>0</v>
      </c>
      <c r="AW22" s="210">
        <f t="shared" si="19"/>
        <v>0</v>
      </c>
      <c r="AX22" s="210">
        <f t="shared" si="29"/>
        <v>0</v>
      </c>
      <c r="AY22" s="210">
        <f t="shared" si="30"/>
        <v>0</v>
      </c>
      <c r="AZ22" s="210">
        <f t="shared" si="31"/>
        <v>0</v>
      </c>
      <c r="BA22" s="210">
        <f t="shared" si="32"/>
        <v>0</v>
      </c>
      <c r="BC22" s="211" t="str">
        <f>IFERROR(VLOOKUP(E22,Lists!A:B,2,FALSE),"")</f>
        <v/>
      </c>
      <c r="BE22" s="211" t="str">
        <f>IFERROR(VLOOKUP(F22,Lists!D:F,2,FALSE),"")</f>
        <v/>
      </c>
      <c r="BF22" s="211" t="str">
        <f>IFERROR(VLOOKUP(F22,Lists!D:F,3,FALSE),"")</f>
        <v/>
      </c>
    </row>
    <row r="23" spans="1:58" s="151" customFormat="1" ht="21.6" customHeight="1" x14ac:dyDescent="0.25">
      <c r="A23" s="223">
        <v>8</v>
      </c>
      <c r="B23" s="89"/>
      <c r="C23" s="89"/>
      <c r="D23" s="90"/>
      <c r="E23" s="57"/>
      <c r="F23" s="91"/>
      <c r="G23" s="91"/>
      <c r="H23" s="91"/>
      <c r="I23" s="91"/>
      <c r="J23" s="91"/>
      <c r="K23" s="91"/>
      <c r="P23" s="152"/>
      <c r="Q23" s="125">
        <f t="shared" si="0"/>
        <v>0</v>
      </c>
      <c r="R23" s="125">
        <f t="shared" si="1"/>
        <v>0</v>
      </c>
      <c r="S23" s="125">
        <f t="shared" si="2"/>
        <v>0</v>
      </c>
      <c r="T23" s="125">
        <f t="shared" si="3"/>
        <v>0</v>
      </c>
      <c r="U23" s="125">
        <f t="shared" si="4"/>
        <v>0</v>
      </c>
      <c r="V23" s="265"/>
      <c r="W23" s="126">
        <f t="shared" si="5"/>
        <v>0</v>
      </c>
      <c r="X23" s="126">
        <f t="shared" si="6"/>
        <v>0</v>
      </c>
      <c r="Y23" s="126">
        <f t="shared" si="7"/>
        <v>0</v>
      </c>
      <c r="Z23" s="126">
        <f t="shared" si="8"/>
        <v>0</v>
      </c>
      <c r="AA23" s="126">
        <f t="shared" si="9"/>
        <v>0</v>
      </c>
      <c r="AB23" s="265"/>
      <c r="AC23" s="126">
        <f t="shared" si="10"/>
        <v>0</v>
      </c>
      <c r="AD23" s="126">
        <f t="shared" si="11"/>
        <v>0</v>
      </c>
      <c r="AE23" s="126">
        <f t="shared" si="12"/>
        <v>0</v>
      </c>
      <c r="AF23" s="126">
        <f t="shared" si="13"/>
        <v>0</v>
      </c>
      <c r="AG23" s="126">
        <f t="shared" si="14"/>
        <v>0</v>
      </c>
      <c r="AH23" s="265"/>
      <c r="AI23" s="126">
        <f t="shared" si="21"/>
        <v>0</v>
      </c>
      <c r="AJ23" s="126">
        <f t="shared" si="22"/>
        <v>0</v>
      </c>
      <c r="AK23" s="126">
        <f t="shared" si="23"/>
        <v>0</v>
      </c>
      <c r="AL23" s="126">
        <f t="shared" si="24"/>
        <v>0</v>
      </c>
      <c r="AM23" s="126">
        <f t="shared" si="25"/>
        <v>0</v>
      </c>
      <c r="AN23" s="265"/>
      <c r="AO23" s="127" t="str">
        <f t="shared" si="16"/>
        <v/>
      </c>
      <c r="AP23" s="127" t="str">
        <f t="shared" si="17"/>
        <v/>
      </c>
      <c r="AQ23" s="127" t="str">
        <f t="shared" si="18"/>
        <v/>
      </c>
      <c r="AW23" s="210">
        <f t="shared" si="19"/>
        <v>0</v>
      </c>
      <c r="AX23" s="210">
        <f t="shared" si="29"/>
        <v>0</v>
      </c>
      <c r="AY23" s="210">
        <f t="shared" si="30"/>
        <v>0</v>
      </c>
      <c r="AZ23" s="210">
        <f t="shared" si="31"/>
        <v>0</v>
      </c>
      <c r="BA23" s="210">
        <f t="shared" si="32"/>
        <v>0</v>
      </c>
      <c r="BC23" s="211" t="str">
        <f>IFERROR(VLOOKUP(E23,Lists!A:B,2,FALSE),"")</f>
        <v/>
      </c>
      <c r="BE23" s="211" t="str">
        <f>IFERROR(VLOOKUP(F23,Lists!D:F,2,FALSE),"")</f>
        <v/>
      </c>
      <c r="BF23" s="211" t="str">
        <f>IFERROR(VLOOKUP(F23,Lists!D:F,3,FALSE),"")</f>
        <v/>
      </c>
    </row>
    <row r="24" spans="1:58" s="151" customFormat="1" ht="21.6" customHeight="1" x14ac:dyDescent="0.25">
      <c r="A24" s="223"/>
      <c r="B24" s="92">
        <f>B23</f>
        <v>0</v>
      </c>
      <c r="C24" s="92">
        <f t="shared" ref="C24:E24" si="33">C23</f>
        <v>0</v>
      </c>
      <c r="D24" s="93">
        <f t="shared" si="33"/>
        <v>0</v>
      </c>
      <c r="E24" s="93">
        <f t="shared" si="33"/>
        <v>0</v>
      </c>
      <c r="F24" s="91"/>
      <c r="G24" s="91"/>
      <c r="H24" s="91"/>
      <c r="I24" s="91"/>
      <c r="J24" s="91"/>
      <c r="K24" s="91"/>
      <c r="P24" s="152"/>
      <c r="Q24" s="125">
        <f t="shared" si="0"/>
        <v>0</v>
      </c>
      <c r="R24" s="125">
        <f t="shared" si="1"/>
        <v>0</v>
      </c>
      <c r="S24" s="125">
        <f t="shared" si="2"/>
        <v>0</v>
      </c>
      <c r="T24" s="125">
        <f t="shared" si="3"/>
        <v>0</v>
      </c>
      <c r="U24" s="125">
        <f t="shared" si="4"/>
        <v>0</v>
      </c>
      <c r="V24" s="265"/>
      <c r="W24" s="126">
        <f t="shared" si="5"/>
        <v>0</v>
      </c>
      <c r="X24" s="126">
        <f t="shared" si="6"/>
        <v>0</v>
      </c>
      <c r="Y24" s="126">
        <f t="shared" si="7"/>
        <v>0</v>
      </c>
      <c r="Z24" s="126">
        <f t="shared" si="8"/>
        <v>0</v>
      </c>
      <c r="AA24" s="126">
        <f t="shared" si="9"/>
        <v>0</v>
      </c>
      <c r="AB24" s="265"/>
      <c r="AC24" s="126">
        <f t="shared" si="10"/>
        <v>0</v>
      </c>
      <c r="AD24" s="126">
        <f t="shared" si="11"/>
        <v>0</v>
      </c>
      <c r="AE24" s="126">
        <f t="shared" si="12"/>
        <v>0</v>
      </c>
      <c r="AF24" s="126">
        <f t="shared" si="13"/>
        <v>0</v>
      </c>
      <c r="AG24" s="126">
        <f t="shared" si="14"/>
        <v>0</v>
      </c>
      <c r="AH24" s="265"/>
      <c r="AI24" s="126">
        <f t="shared" si="21"/>
        <v>0</v>
      </c>
      <c r="AJ24" s="126">
        <f t="shared" si="22"/>
        <v>0</v>
      </c>
      <c r="AK24" s="126">
        <f t="shared" si="23"/>
        <v>0</v>
      </c>
      <c r="AL24" s="126">
        <f t="shared" si="24"/>
        <v>0</v>
      </c>
      <c r="AM24" s="126">
        <f t="shared" si="25"/>
        <v>0</v>
      </c>
      <c r="AN24" s="265"/>
      <c r="AO24" s="127">
        <f t="shared" si="16"/>
        <v>0</v>
      </c>
      <c r="AP24" s="127">
        <f t="shared" si="17"/>
        <v>0</v>
      </c>
      <c r="AQ24" s="127">
        <f t="shared" si="18"/>
        <v>0</v>
      </c>
      <c r="AW24" s="210">
        <f t="shared" si="19"/>
        <v>0</v>
      </c>
      <c r="AX24" s="210">
        <f t="shared" si="29"/>
        <v>0</v>
      </c>
      <c r="AY24" s="210">
        <f t="shared" si="30"/>
        <v>0</v>
      </c>
      <c r="AZ24" s="210">
        <f t="shared" si="31"/>
        <v>0</v>
      </c>
      <c r="BA24" s="210">
        <f t="shared" si="32"/>
        <v>0</v>
      </c>
      <c r="BC24" s="211" t="str">
        <f>IFERROR(VLOOKUP(E24,Lists!A:B,2,FALSE),"")</f>
        <v/>
      </c>
      <c r="BE24" s="211" t="str">
        <f>IFERROR(VLOOKUP(F24,Lists!D:F,2,FALSE),"")</f>
        <v/>
      </c>
      <c r="BF24" s="211" t="str">
        <f>IFERROR(VLOOKUP(F24,Lists!D:F,3,FALSE),"")</f>
        <v/>
      </c>
    </row>
    <row r="25" spans="1:58" s="151" customFormat="1" ht="21.6" customHeight="1" x14ac:dyDescent="0.25">
      <c r="A25" s="223">
        <v>9</v>
      </c>
      <c r="B25" s="89"/>
      <c r="C25" s="89"/>
      <c r="D25" s="90"/>
      <c r="E25" s="57"/>
      <c r="F25" s="91"/>
      <c r="G25" s="91"/>
      <c r="H25" s="91"/>
      <c r="I25" s="91"/>
      <c r="J25" s="91"/>
      <c r="K25" s="91"/>
      <c r="P25" s="152"/>
      <c r="Q25" s="125">
        <f t="shared" si="0"/>
        <v>0</v>
      </c>
      <c r="R25" s="125">
        <f t="shared" si="1"/>
        <v>0</v>
      </c>
      <c r="S25" s="125">
        <f t="shared" si="2"/>
        <v>0</v>
      </c>
      <c r="T25" s="125">
        <f t="shared" si="3"/>
        <v>0</v>
      </c>
      <c r="U25" s="125">
        <f t="shared" si="4"/>
        <v>0</v>
      </c>
      <c r="V25" s="265"/>
      <c r="W25" s="126">
        <f t="shared" si="5"/>
        <v>0</v>
      </c>
      <c r="X25" s="126">
        <f t="shared" si="6"/>
        <v>0</v>
      </c>
      <c r="Y25" s="126">
        <f t="shared" si="7"/>
        <v>0</v>
      </c>
      <c r="Z25" s="126">
        <f t="shared" si="8"/>
        <v>0</v>
      </c>
      <c r="AA25" s="126">
        <f t="shared" si="9"/>
        <v>0</v>
      </c>
      <c r="AB25" s="265"/>
      <c r="AC25" s="126">
        <f t="shared" si="10"/>
        <v>0</v>
      </c>
      <c r="AD25" s="126">
        <f t="shared" si="11"/>
        <v>0</v>
      </c>
      <c r="AE25" s="126">
        <f t="shared" si="12"/>
        <v>0</v>
      </c>
      <c r="AF25" s="126">
        <f t="shared" si="13"/>
        <v>0</v>
      </c>
      <c r="AG25" s="126">
        <f t="shared" si="14"/>
        <v>0</v>
      </c>
      <c r="AH25" s="265"/>
      <c r="AI25" s="126">
        <f t="shared" si="21"/>
        <v>0</v>
      </c>
      <c r="AJ25" s="126">
        <f t="shared" si="22"/>
        <v>0</v>
      </c>
      <c r="AK25" s="126">
        <f t="shared" si="23"/>
        <v>0</v>
      </c>
      <c r="AL25" s="126">
        <f t="shared" si="24"/>
        <v>0</v>
      </c>
      <c r="AM25" s="126">
        <f t="shared" si="25"/>
        <v>0</v>
      </c>
      <c r="AN25" s="265"/>
      <c r="AO25" s="127" t="str">
        <f t="shared" si="16"/>
        <v/>
      </c>
      <c r="AP25" s="127" t="str">
        <f t="shared" si="17"/>
        <v/>
      </c>
      <c r="AQ25" s="127" t="str">
        <f t="shared" si="18"/>
        <v/>
      </c>
      <c r="AW25" s="210">
        <f t="shared" si="19"/>
        <v>0</v>
      </c>
      <c r="AX25" s="210">
        <f t="shared" si="29"/>
        <v>0</v>
      </c>
      <c r="AY25" s="210">
        <f t="shared" si="30"/>
        <v>0</v>
      </c>
      <c r="AZ25" s="210">
        <f t="shared" si="31"/>
        <v>0</v>
      </c>
      <c r="BA25" s="210">
        <f t="shared" si="32"/>
        <v>0</v>
      </c>
      <c r="BC25" s="211" t="str">
        <f>IFERROR(VLOOKUP(E25,Lists!A:B,2,FALSE),"")</f>
        <v/>
      </c>
      <c r="BE25" s="211" t="str">
        <f>IFERROR(VLOOKUP(F25,Lists!D:F,2,FALSE),"")</f>
        <v/>
      </c>
      <c r="BF25" s="211" t="str">
        <f>IFERROR(VLOOKUP(F25,Lists!D:F,3,FALSE),"")</f>
        <v/>
      </c>
    </row>
    <row r="26" spans="1:58" s="151" customFormat="1" ht="21.6" customHeight="1" x14ac:dyDescent="0.25">
      <c r="A26" s="223"/>
      <c r="B26" s="92">
        <f>B25</f>
        <v>0</v>
      </c>
      <c r="C26" s="92">
        <f>C25</f>
        <v>0</v>
      </c>
      <c r="D26" s="93">
        <f>D25</f>
        <v>0</v>
      </c>
      <c r="E26" s="93">
        <f>E25</f>
        <v>0</v>
      </c>
      <c r="F26" s="91"/>
      <c r="G26" s="91"/>
      <c r="H26" s="91"/>
      <c r="I26" s="91"/>
      <c r="J26" s="91"/>
      <c r="K26" s="91"/>
      <c r="P26" s="152"/>
      <c r="Q26" s="125">
        <f t="shared" si="0"/>
        <v>0</v>
      </c>
      <c r="R26" s="125">
        <f t="shared" si="1"/>
        <v>0</v>
      </c>
      <c r="S26" s="125">
        <f t="shared" si="2"/>
        <v>0</v>
      </c>
      <c r="T26" s="125">
        <f t="shared" si="3"/>
        <v>0</v>
      </c>
      <c r="U26" s="125">
        <f t="shared" si="4"/>
        <v>0</v>
      </c>
      <c r="V26" s="265"/>
      <c r="W26" s="126">
        <f t="shared" si="5"/>
        <v>0</v>
      </c>
      <c r="X26" s="126">
        <f t="shared" si="6"/>
        <v>0</v>
      </c>
      <c r="Y26" s="126">
        <f t="shared" si="7"/>
        <v>0</v>
      </c>
      <c r="Z26" s="126">
        <f t="shared" si="8"/>
        <v>0</v>
      </c>
      <c r="AA26" s="126">
        <f t="shared" si="9"/>
        <v>0</v>
      </c>
      <c r="AB26" s="265"/>
      <c r="AC26" s="126">
        <f t="shared" si="10"/>
        <v>0</v>
      </c>
      <c r="AD26" s="126">
        <f t="shared" si="11"/>
        <v>0</v>
      </c>
      <c r="AE26" s="126">
        <f t="shared" si="12"/>
        <v>0</v>
      </c>
      <c r="AF26" s="126">
        <f t="shared" si="13"/>
        <v>0</v>
      </c>
      <c r="AG26" s="126">
        <f t="shared" si="14"/>
        <v>0</v>
      </c>
      <c r="AH26" s="265"/>
      <c r="AI26" s="126">
        <f t="shared" si="21"/>
        <v>0</v>
      </c>
      <c r="AJ26" s="126">
        <f t="shared" si="22"/>
        <v>0</v>
      </c>
      <c r="AK26" s="126">
        <f t="shared" si="23"/>
        <v>0</v>
      </c>
      <c r="AL26" s="126">
        <f t="shared" si="24"/>
        <v>0</v>
      </c>
      <c r="AM26" s="126">
        <f t="shared" si="25"/>
        <v>0</v>
      </c>
      <c r="AN26" s="265"/>
      <c r="AO26" s="127">
        <f t="shared" si="16"/>
        <v>0</v>
      </c>
      <c r="AP26" s="127">
        <f t="shared" si="17"/>
        <v>0</v>
      </c>
      <c r="AQ26" s="127">
        <f t="shared" si="18"/>
        <v>0</v>
      </c>
      <c r="AW26" s="210">
        <f t="shared" si="19"/>
        <v>0</v>
      </c>
      <c r="AX26" s="210">
        <f t="shared" si="29"/>
        <v>0</v>
      </c>
      <c r="AY26" s="210">
        <f t="shared" si="30"/>
        <v>0</v>
      </c>
      <c r="AZ26" s="210">
        <f t="shared" si="31"/>
        <v>0</v>
      </c>
      <c r="BA26" s="210">
        <f t="shared" si="32"/>
        <v>0</v>
      </c>
      <c r="BC26" s="211" t="str">
        <f>IFERROR(VLOOKUP(E26,Lists!A:B,2,FALSE),"")</f>
        <v/>
      </c>
      <c r="BE26" s="211" t="str">
        <f>IFERROR(VLOOKUP(F26,Lists!D:F,2,FALSE),"")</f>
        <v/>
      </c>
      <c r="BF26" s="211" t="str">
        <f>IFERROR(VLOOKUP(F26,Lists!D:F,3,FALSE),"")</f>
        <v/>
      </c>
    </row>
    <row r="27" spans="1:58" s="151" customFormat="1" ht="21.6" customHeight="1" x14ac:dyDescent="0.25">
      <c r="A27" s="223">
        <v>10</v>
      </c>
      <c r="B27" s="89"/>
      <c r="C27" s="89"/>
      <c r="D27" s="90"/>
      <c r="E27" s="57"/>
      <c r="F27" s="91"/>
      <c r="G27" s="91"/>
      <c r="H27" s="91"/>
      <c r="I27" s="91"/>
      <c r="J27" s="91"/>
      <c r="K27" s="91"/>
      <c r="P27" s="152"/>
      <c r="Q27" s="125">
        <f t="shared" si="0"/>
        <v>0</v>
      </c>
      <c r="R27" s="125">
        <f t="shared" si="1"/>
        <v>0</v>
      </c>
      <c r="S27" s="125">
        <f t="shared" si="2"/>
        <v>0</v>
      </c>
      <c r="T27" s="125">
        <f t="shared" si="3"/>
        <v>0</v>
      </c>
      <c r="U27" s="125">
        <f t="shared" si="4"/>
        <v>0</v>
      </c>
      <c r="V27" s="265"/>
      <c r="W27" s="126">
        <f t="shared" si="5"/>
        <v>0</v>
      </c>
      <c r="X27" s="126">
        <f t="shared" si="6"/>
        <v>0</v>
      </c>
      <c r="Y27" s="126">
        <f t="shared" si="7"/>
        <v>0</v>
      </c>
      <c r="Z27" s="126">
        <f t="shared" si="8"/>
        <v>0</v>
      </c>
      <c r="AA27" s="126">
        <f t="shared" si="9"/>
        <v>0</v>
      </c>
      <c r="AB27" s="265"/>
      <c r="AC27" s="126">
        <f t="shared" si="10"/>
        <v>0</v>
      </c>
      <c r="AD27" s="126">
        <f t="shared" si="11"/>
        <v>0</v>
      </c>
      <c r="AE27" s="126">
        <f t="shared" si="12"/>
        <v>0</v>
      </c>
      <c r="AF27" s="126">
        <f t="shared" si="13"/>
        <v>0</v>
      </c>
      <c r="AG27" s="126">
        <f t="shared" si="14"/>
        <v>0</v>
      </c>
      <c r="AH27" s="265"/>
      <c r="AI27" s="126">
        <f t="shared" si="21"/>
        <v>0</v>
      </c>
      <c r="AJ27" s="126">
        <f t="shared" si="22"/>
        <v>0</v>
      </c>
      <c r="AK27" s="126">
        <f t="shared" si="23"/>
        <v>0</v>
      </c>
      <c r="AL27" s="126">
        <f t="shared" si="24"/>
        <v>0</v>
      </c>
      <c r="AM27" s="126">
        <f t="shared" si="25"/>
        <v>0</v>
      </c>
      <c r="AN27" s="265"/>
      <c r="AO27" s="127" t="str">
        <f t="shared" si="16"/>
        <v/>
      </c>
      <c r="AP27" s="127" t="str">
        <f t="shared" si="17"/>
        <v/>
      </c>
      <c r="AQ27" s="127" t="str">
        <f t="shared" si="18"/>
        <v/>
      </c>
      <c r="AW27" s="210">
        <f t="shared" si="19"/>
        <v>0</v>
      </c>
      <c r="AX27" s="210">
        <f t="shared" ref="AX27:AX28" si="34">AW27*(1+COLA)</f>
        <v>0</v>
      </c>
      <c r="AY27" s="210">
        <f t="shared" ref="AY27:AY28" si="35">AX27*(1+COLA)</f>
        <v>0</v>
      </c>
      <c r="AZ27" s="210">
        <f t="shared" ref="AZ27:AZ28" si="36">AY27*(1+COLA)</f>
        <v>0</v>
      </c>
      <c r="BA27" s="210">
        <f t="shared" ref="BA27:BA28" si="37">AZ27*(1+COLA)</f>
        <v>0</v>
      </c>
      <c r="BC27" s="211" t="str">
        <f>IFERROR(VLOOKUP(E27,Lists!A:B,2,FALSE),"")</f>
        <v/>
      </c>
      <c r="BE27" s="211" t="str">
        <f>IFERROR(VLOOKUP(F27,Lists!D:F,2,FALSE),"")</f>
        <v/>
      </c>
      <c r="BF27" s="211" t="str">
        <f>IFERROR(VLOOKUP(F27,Lists!D:F,3,FALSE),"")</f>
        <v/>
      </c>
    </row>
    <row r="28" spans="1:58" s="151" customFormat="1" ht="21.6" customHeight="1" x14ac:dyDescent="0.25">
      <c r="A28" s="223"/>
      <c r="B28" s="92">
        <f>B27</f>
        <v>0</v>
      </c>
      <c r="C28" s="92">
        <f>C27</f>
        <v>0</v>
      </c>
      <c r="D28" s="93">
        <f>D27</f>
        <v>0</v>
      </c>
      <c r="E28" s="93">
        <f>E27</f>
        <v>0</v>
      </c>
      <c r="F28" s="91"/>
      <c r="G28" s="91"/>
      <c r="H28" s="91"/>
      <c r="I28" s="91"/>
      <c r="J28" s="91"/>
      <c r="K28" s="91"/>
      <c r="P28" s="152"/>
      <c r="Q28" s="125">
        <f t="shared" si="0"/>
        <v>0</v>
      </c>
      <c r="R28" s="125">
        <f t="shared" si="1"/>
        <v>0</v>
      </c>
      <c r="S28" s="125">
        <f t="shared" si="2"/>
        <v>0</v>
      </c>
      <c r="T28" s="125">
        <f t="shared" si="3"/>
        <v>0</v>
      </c>
      <c r="U28" s="125">
        <f t="shared" si="4"/>
        <v>0</v>
      </c>
      <c r="V28" s="265"/>
      <c r="W28" s="126">
        <f t="shared" si="5"/>
        <v>0</v>
      </c>
      <c r="X28" s="126">
        <f t="shared" si="6"/>
        <v>0</v>
      </c>
      <c r="Y28" s="126">
        <f t="shared" si="7"/>
        <v>0</v>
      </c>
      <c r="Z28" s="126">
        <f t="shared" si="8"/>
        <v>0</v>
      </c>
      <c r="AA28" s="126">
        <f t="shared" si="9"/>
        <v>0</v>
      </c>
      <c r="AB28" s="265"/>
      <c r="AC28" s="126">
        <f t="shared" si="10"/>
        <v>0</v>
      </c>
      <c r="AD28" s="126">
        <f t="shared" si="11"/>
        <v>0</v>
      </c>
      <c r="AE28" s="126">
        <f t="shared" si="12"/>
        <v>0</v>
      </c>
      <c r="AF28" s="126">
        <f t="shared" si="13"/>
        <v>0</v>
      </c>
      <c r="AG28" s="126">
        <f t="shared" si="14"/>
        <v>0</v>
      </c>
      <c r="AH28" s="265"/>
      <c r="AI28" s="126">
        <f t="shared" si="21"/>
        <v>0</v>
      </c>
      <c r="AJ28" s="126">
        <f t="shared" si="22"/>
        <v>0</v>
      </c>
      <c r="AK28" s="126">
        <f t="shared" si="23"/>
        <v>0</v>
      </c>
      <c r="AL28" s="126">
        <f t="shared" si="24"/>
        <v>0</v>
      </c>
      <c r="AM28" s="126">
        <f t="shared" si="25"/>
        <v>0</v>
      </c>
      <c r="AN28" s="265"/>
      <c r="AO28" s="127">
        <f t="shared" si="16"/>
        <v>0</v>
      </c>
      <c r="AP28" s="127">
        <f t="shared" si="17"/>
        <v>0</v>
      </c>
      <c r="AQ28" s="127">
        <f t="shared" si="18"/>
        <v>0</v>
      </c>
      <c r="AW28" s="210">
        <f t="shared" si="19"/>
        <v>0</v>
      </c>
      <c r="AX28" s="210">
        <f t="shared" si="34"/>
        <v>0</v>
      </c>
      <c r="AY28" s="210">
        <f t="shared" si="35"/>
        <v>0</v>
      </c>
      <c r="AZ28" s="210">
        <f t="shared" si="36"/>
        <v>0</v>
      </c>
      <c r="BA28" s="210">
        <f t="shared" si="37"/>
        <v>0</v>
      </c>
      <c r="BC28" s="211" t="str">
        <f>IFERROR(VLOOKUP(E28,Lists!A:B,2,FALSE),"")</f>
        <v/>
      </c>
      <c r="BE28" s="211" t="str">
        <f>IFERROR(VLOOKUP(F28,Lists!D:F,2,FALSE),"")</f>
        <v/>
      </c>
      <c r="BF28" s="211" t="str">
        <f>IFERROR(VLOOKUP(F28,Lists!D:F,3,FALSE),"")</f>
        <v/>
      </c>
    </row>
    <row r="29" spans="1:58" ht="21.6" customHeight="1" x14ac:dyDescent="0.25">
      <c r="A29" s="154"/>
      <c r="B29" s="155"/>
      <c r="C29" s="156"/>
      <c r="D29" s="156"/>
      <c r="E29" s="156"/>
      <c r="F29" s="157"/>
      <c r="G29" s="157"/>
      <c r="H29" s="157"/>
      <c r="I29" s="157"/>
      <c r="J29" s="157"/>
      <c r="K29" s="157"/>
      <c r="L29" s="157"/>
      <c r="M29" s="157"/>
      <c r="N29" s="157"/>
      <c r="O29" s="157"/>
      <c r="P29" s="156"/>
      <c r="Q29" s="227"/>
      <c r="R29" s="227"/>
      <c r="S29" s="227"/>
      <c r="T29" s="227"/>
      <c r="U29" s="227"/>
      <c r="V29" s="266"/>
      <c r="W29" s="227"/>
      <c r="X29" s="227"/>
      <c r="Y29" s="227"/>
      <c r="Z29" s="227"/>
      <c r="AA29" s="227"/>
      <c r="AB29" s="266"/>
      <c r="AC29" s="227"/>
      <c r="AD29" s="227"/>
      <c r="AE29" s="227"/>
      <c r="AF29" s="227"/>
      <c r="AG29" s="227"/>
      <c r="AH29" s="266"/>
      <c r="AI29" s="227"/>
      <c r="AJ29" s="227"/>
      <c r="AK29" s="227"/>
      <c r="AL29" s="227"/>
      <c r="AM29" s="227"/>
      <c r="AN29" s="266"/>
      <c r="AO29" s="227"/>
      <c r="AP29" s="227"/>
      <c r="AQ29" s="227"/>
      <c r="AW29" s="158"/>
      <c r="AX29" s="158"/>
      <c r="AY29" s="158"/>
      <c r="AZ29" s="158"/>
      <c r="BA29" s="158"/>
      <c r="BC29" s="159"/>
      <c r="BE29" s="159"/>
      <c r="BF29" s="159"/>
    </row>
    <row r="30" spans="1:58" ht="21.6" customHeight="1" x14ac:dyDescent="0.25">
      <c r="E30" s="153"/>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row>
    <row r="31" spans="1:58" ht="21.6" customHeight="1" x14ac:dyDescent="0.25">
      <c r="A31" s="223"/>
      <c r="B31" s="220" t="s">
        <v>3</v>
      </c>
      <c r="C31" s="525" t="s">
        <v>293</v>
      </c>
      <c r="D31" s="525" t="s">
        <v>32</v>
      </c>
      <c r="E31" s="523" t="s">
        <v>18</v>
      </c>
      <c r="F31" s="524"/>
      <c r="G31" s="523" t="s">
        <v>19</v>
      </c>
      <c r="H31" s="524"/>
      <c r="I31" s="523" t="s">
        <v>24</v>
      </c>
      <c r="J31" s="524"/>
      <c r="K31" s="523" t="s">
        <v>25</v>
      </c>
      <c r="L31" s="524"/>
      <c r="M31" s="523" t="s">
        <v>26</v>
      </c>
      <c r="N31" s="524"/>
      <c r="P31" s="149"/>
      <c r="Q31" s="86" t="s">
        <v>18</v>
      </c>
      <c r="R31" s="86" t="s">
        <v>19</v>
      </c>
      <c r="S31" s="86" t="s">
        <v>24</v>
      </c>
      <c r="T31" s="86" t="s">
        <v>25</v>
      </c>
      <c r="U31" s="86" t="s">
        <v>26</v>
      </c>
      <c r="V31" s="263"/>
      <c r="W31" s="76" t="s">
        <v>18</v>
      </c>
      <c r="X31" s="76" t="s">
        <v>19</v>
      </c>
      <c r="Y31" s="76" t="s">
        <v>24</v>
      </c>
      <c r="Z31" s="76" t="s">
        <v>25</v>
      </c>
      <c r="AA31" s="76" t="s">
        <v>26</v>
      </c>
      <c r="AB31" s="263"/>
      <c r="AC31" s="76" t="s">
        <v>18</v>
      </c>
      <c r="AD31" s="76" t="s">
        <v>19</v>
      </c>
      <c r="AE31" s="76" t="s">
        <v>24</v>
      </c>
      <c r="AF31" s="76" t="s">
        <v>25</v>
      </c>
      <c r="AG31" s="76" t="s">
        <v>26</v>
      </c>
      <c r="AH31" s="263"/>
      <c r="AI31" s="76" t="s">
        <v>18</v>
      </c>
      <c r="AJ31" s="76" t="s">
        <v>19</v>
      </c>
      <c r="AK31" s="76" t="s">
        <v>24</v>
      </c>
      <c r="AL31" s="76" t="s">
        <v>25</v>
      </c>
      <c r="AM31" s="76" t="s">
        <v>26</v>
      </c>
      <c r="AN31" s="263"/>
      <c r="AO31" s="76" t="s">
        <v>37</v>
      </c>
      <c r="AP31" s="76" t="s">
        <v>37</v>
      </c>
      <c r="AQ31" s="76" t="s">
        <v>37</v>
      </c>
      <c r="AW31" s="209" t="s">
        <v>46</v>
      </c>
      <c r="AX31" s="209" t="s">
        <v>46</v>
      </c>
      <c r="AY31" s="209" t="s">
        <v>46</v>
      </c>
      <c r="AZ31" s="209" t="s">
        <v>46</v>
      </c>
      <c r="BA31" s="209" t="s">
        <v>46</v>
      </c>
      <c r="BC31" s="209" t="s">
        <v>46</v>
      </c>
      <c r="BE31" s="209" t="s">
        <v>46</v>
      </c>
      <c r="BF31" s="209" t="s">
        <v>46</v>
      </c>
    </row>
    <row r="32" spans="1:58" ht="30" x14ac:dyDescent="0.25">
      <c r="A32" s="219"/>
      <c r="B32" s="221" t="s">
        <v>30</v>
      </c>
      <c r="C32" s="525"/>
      <c r="D32" s="525"/>
      <c r="E32" s="224" t="s">
        <v>195</v>
      </c>
      <c r="F32" s="222" t="s">
        <v>42</v>
      </c>
      <c r="G32" s="224" t="s">
        <v>195</v>
      </c>
      <c r="H32" s="225" t="s">
        <v>42</v>
      </c>
      <c r="I32" s="224" t="s">
        <v>195</v>
      </c>
      <c r="J32" s="225" t="s">
        <v>42</v>
      </c>
      <c r="K32" s="224" t="s">
        <v>195</v>
      </c>
      <c r="L32" s="225" t="s">
        <v>42</v>
      </c>
      <c r="M32" s="224" t="s">
        <v>195</v>
      </c>
      <c r="N32" s="225" t="s">
        <v>42</v>
      </c>
      <c r="P32" s="150"/>
      <c r="Q32" s="77" t="s">
        <v>38</v>
      </c>
      <c r="R32" s="77" t="s">
        <v>38</v>
      </c>
      <c r="S32" s="77" t="s">
        <v>38</v>
      </c>
      <c r="T32" s="77" t="s">
        <v>38</v>
      </c>
      <c r="U32" s="77" t="s">
        <v>38</v>
      </c>
      <c r="V32" s="264"/>
      <c r="W32" s="77" t="s">
        <v>39</v>
      </c>
      <c r="X32" s="77" t="s">
        <v>39</v>
      </c>
      <c r="Y32" s="77" t="s">
        <v>39</v>
      </c>
      <c r="Z32" s="77" t="s">
        <v>39</v>
      </c>
      <c r="AA32" s="77" t="s">
        <v>39</v>
      </c>
      <c r="AB32" s="264"/>
      <c r="AC32" s="77" t="s">
        <v>40</v>
      </c>
      <c r="AD32" s="77" t="s">
        <v>40</v>
      </c>
      <c r="AE32" s="77" t="s">
        <v>40</v>
      </c>
      <c r="AF32" s="77" t="s">
        <v>40</v>
      </c>
      <c r="AG32" s="77" t="s">
        <v>40</v>
      </c>
      <c r="AH32" s="264"/>
      <c r="AI32" s="77" t="s">
        <v>41</v>
      </c>
      <c r="AJ32" s="77" t="s">
        <v>41</v>
      </c>
      <c r="AK32" s="77" t="s">
        <v>41</v>
      </c>
      <c r="AL32" s="77" t="s">
        <v>41</v>
      </c>
      <c r="AM32" s="77" t="s">
        <v>41</v>
      </c>
      <c r="AN32" s="264"/>
      <c r="AO32" s="77" t="s">
        <v>39</v>
      </c>
      <c r="AP32" s="77" t="s">
        <v>40</v>
      </c>
      <c r="AQ32" s="77" t="s">
        <v>41</v>
      </c>
      <c r="AW32" s="209" t="s">
        <v>173</v>
      </c>
      <c r="AX32" s="209" t="s">
        <v>58</v>
      </c>
      <c r="AY32" s="209" t="s">
        <v>59</v>
      </c>
      <c r="AZ32" s="209" t="s">
        <v>60</v>
      </c>
      <c r="BA32" s="209" t="s">
        <v>61</v>
      </c>
      <c r="BC32" s="209" t="s">
        <v>51</v>
      </c>
      <c r="BE32" s="209" t="s">
        <v>49</v>
      </c>
      <c r="BF32" s="209" t="s">
        <v>50</v>
      </c>
    </row>
    <row r="33" spans="1:58" s="151" customFormat="1" ht="21.6" customHeight="1" x14ac:dyDescent="0.25">
      <c r="A33" s="223">
        <v>1</v>
      </c>
      <c r="B33" s="431" t="s">
        <v>163</v>
      </c>
      <c r="C33" s="421"/>
      <c r="D33" s="91"/>
      <c r="E33" s="91"/>
      <c r="F33" s="91"/>
      <c r="G33" s="91"/>
      <c r="H33" s="91"/>
      <c r="I33" s="91"/>
      <c r="J33" s="91"/>
      <c r="K33" s="91"/>
      <c r="L33" s="91"/>
      <c r="M33" s="91"/>
      <c r="N33" s="91"/>
      <c r="P33" s="152"/>
      <c r="Q33" s="125">
        <f t="shared" ref="Q33:Q38" si="38">IF(OR($B33="",E33=""),0,F33/($BC33))</f>
        <v>0</v>
      </c>
      <c r="R33" s="125">
        <f t="shared" ref="R33:R38" si="39">IF(OR($B33="",G33=""),0,H33/($BC33))</f>
        <v>0</v>
      </c>
      <c r="S33" s="125">
        <f t="shared" ref="S33:S38" si="40">IF(OR($B33="",I33=""),0,J33/($BC33))</f>
        <v>0</v>
      </c>
      <c r="T33" s="125">
        <f t="shared" ref="T33:T38" si="41">IF(OR($B33="",K33=""),0,L33/($BC33))</f>
        <v>0</v>
      </c>
      <c r="U33" s="125">
        <f t="shared" ref="U33:U38" si="42">IF(OR($B33="",M33=""),0,N33/($BC33))</f>
        <v>0</v>
      </c>
      <c r="V33" s="267"/>
      <c r="W33" s="268">
        <f t="shared" ref="W33:W38" si="43">IFERROR(AW33/$BC33*F33*E33, 0)</f>
        <v>0</v>
      </c>
      <c r="X33" s="268">
        <f t="shared" ref="X33:X38" si="44">IFERROR(AX33/$BC33*H33*G33, 0)</f>
        <v>0</v>
      </c>
      <c r="Y33" s="268">
        <f t="shared" ref="Y33:Y38" si="45">IFERROR(AY33/$BC33*J33*I33, 0)</f>
        <v>0</v>
      </c>
      <c r="Z33" s="268">
        <f t="shared" ref="Z33:Z38" si="46">IFERROR(AZ33/$BC33*L33*K33, 0)</f>
        <v>0</v>
      </c>
      <c r="AA33" s="268">
        <f t="shared" ref="AA33:AA38" si="47">IFERROR(BA33/$BC33*N33*M33, 0)</f>
        <v>0</v>
      </c>
      <c r="AB33" s="267"/>
      <c r="AC33" s="268">
        <f t="shared" ref="AC33:AC38" si="48">IFERROR((W33*$BE33)+(F33*$BF33), 0)</f>
        <v>0</v>
      </c>
      <c r="AD33" s="268">
        <f t="shared" ref="AD33:AD38" si="49">IFERROR((X33*$BE33)+(H33*$BF33), 0)</f>
        <v>0</v>
      </c>
      <c r="AE33" s="268">
        <f t="shared" ref="AE33:AE38" si="50">IFERROR((Y33*$BE33)+(J33*$BF33), 0)</f>
        <v>0</v>
      </c>
      <c r="AF33" s="268">
        <f t="shared" ref="AF33:AF38" si="51">IFERROR((Z33*$BE33)+(L33*$BF33), 0)</f>
        <v>0</v>
      </c>
      <c r="AG33" s="268">
        <f t="shared" ref="AG33:AG38" si="52">IFERROR((AA33*$BE33)+(N33*$BF33), 0)</f>
        <v>0</v>
      </c>
      <c r="AH33" s="267"/>
      <c r="AI33" s="268">
        <f t="shared" ref="AI33:AI38" si="53">IF($B33="","",W33+AC33)</f>
        <v>0</v>
      </c>
      <c r="AJ33" s="268">
        <f t="shared" ref="AJ33:AJ38" si="54">IF($B33="","",X33+AD33)</f>
        <v>0</v>
      </c>
      <c r="AK33" s="268">
        <f t="shared" ref="AK33:AK38" si="55">IF($B33="","",Y33+AE33)</f>
        <v>0</v>
      </c>
      <c r="AL33" s="268">
        <f t="shared" ref="AL33:AL38" si="56">IF($B33="","",Z33+AF33)</f>
        <v>0</v>
      </c>
      <c r="AM33" s="268">
        <f t="shared" ref="AM33:AM38" si="57">IF($B33="","",AA33+AG33)</f>
        <v>0</v>
      </c>
      <c r="AN33" s="267"/>
      <c r="AO33" s="127">
        <f t="shared" ref="AO33:AO38" si="58">IF($B33="","",SUM(W33:AA33))</f>
        <v>0</v>
      </c>
      <c r="AP33" s="127">
        <f t="shared" ref="AP33:AP38" si="59">IF($B33="","",SUM(AC33:AG33))</f>
        <v>0</v>
      </c>
      <c r="AQ33" s="127">
        <f t="shared" ref="AQ33:AQ38" si="60">IF($B33="","",SUM(AI33:AM33))</f>
        <v>0</v>
      </c>
      <c r="AW33" s="210">
        <f t="shared" ref="AW33:AW38" si="61">C33</f>
        <v>0</v>
      </c>
      <c r="AX33" s="210">
        <f t="shared" ref="AX33:BA38" si="62">AW33*(1+COLA)</f>
        <v>0</v>
      </c>
      <c r="AY33" s="210">
        <f t="shared" si="62"/>
        <v>0</v>
      </c>
      <c r="AZ33" s="210">
        <f t="shared" si="62"/>
        <v>0</v>
      </c>
      <c r="BA33" s="210">
        <f t="shared" si="62"/>
        <v>0</v>
      </c>
      <c r="BC33" s="211">
        <v>12</v>
      </c>
      <c r="BE33" s="211" t="str">
        <f>IFERROR(VLOOKUP(D33,Lists!D:F,2,FALSE),"")</f>
        <v/>
      </c>
      <c r="BF33" s="211" t="str">
        <f>IFERROR(VLOOKUP(D33,Lists!D:F,3,FALSE),"")</f>
        <v/>
      </c>
    </row>
    <row r="34" spans="1:58" s="151" customFormat="1" ht="21.6" customHeight="1" x14ac:dyDescent="0.25">
      <c r="A34" s="223">
        <v>2</v>
      </c>
      <c r="B34" s="431" t="s">
        <v>164</v>
      </c>
      <c r="C34" s="421"/>
      <c r="D34" s="91"/>
      <c r="E34" s="91"/>
      <c r="F34" s="91"/>
      <c r="G34" s="91"/>
      <c r="H34" s="91"/>
      <c r="I34" s="91"/>
      <c r="J34" s="91"/>
      <c r="K34" s="91"/>
      <c r="L34" s="91"/>
      <c r="M34" s="91"/>
      <c r="N34" s="91"/>
      <c r="P34" s="152"/>
      <c r="Q34" s="125">
        <f t="shared" si="38"/>
        <v>0</v>
      </c>
      <c r="R34" s="125">
        <f t="shared" si="39"/>
        <v>0</v>
      </c>
      <c r="S34" s="125">
        <f t="shared" si="40"/>
        <v>0</v>
      </c>
      <c r="T34" s="125">
        <f t="shared" si="41"/>
        <v>0</v>
      </c>
      <c r="U34" s="125">
        <f t="shared" si="42"/>
        <v>0</v>
      </c>
      <c r="V34" s="267"/>
      <c r="W34" s="268">
        <f t="shared" si="43"/>
        <v>0</v>
      </c>
      <c r="X34" s="268">
        <f t="shared" si="44"/>
        <v>0</v>
      </c>
      <c r="Y34" s="268">
        <f t="shared" si="45"/>
        <v>0</v>
      </c>
      <c r="Z34" s="268">
        <f t="shared" si="46"/>
        <v>0</v>
      </c>
      <c r="AA34" s="268">
        <f t="shared" si="47"/>
        <v>0</v>
      </c>
      <c r="AB34" s="267"/>
      <c r="AC34" s="268">
        <f t="shared" si="48"/>
        <v>0</v>
      </c>
      <c r="AD34" s="268">
        <f t="shared" si="49"/>
        <v>0</v>
      </c>
      <c r="AE34" s="268">
        <f t="shared" si="50"/>
        <v>0</v>
      </c>
      <c r="AF34" s="268">
        <f t="shared" si="51"/>
        <v>0</v>
      </c>
      <c r="AG34" s="268">
        <f t="shared" si="52"/>
        <v>0</v>
      </c>
      <c r="AH34" s="267"/>
      <c r="AI34" s="268">
        <f t="shared" si="53"/>
        <v>0</v>
      </c>
      <c r="AJ34" s="268">
        <f t="shared" si="54"/>
        <v>0</v>
      </c>
      <c r="AK34" s="268">
        <f t="shared" si="55"/>
        <v>0</v>
      </c>
      <c r="AL34" s="268">
        <f t="shared" si="56"/>
        <v>0</v>
      </c>
      <c r="AM34" s="268">
        <f t="shared" si="57"/>
        <v>0</v>
      </c>
      <c r="AN34" s="267"/>
      <c r="AO34" s="127">
        <f t="shared" si="58"/>
        <v>0</v>
      </c>
      <c r="AP34" s="127">
        <f t="shared" si="59"/>
        <v>0</v>
      </c>
      <c r="AQ34" s="127">
        <f t="shared" si="60"/>
        <v>0</v>
      </c>
      <c r="AW34" s="210">
        <f t="shared" si="61"/>
        <v>0</v>
      </c>
      <c r="AX34" s="210">
        <f t="shared" si="62"/>
        <v>0</v>
      </c>
      <c r="AY34" s="210">
        <f t="shared" si="62"/>
        <v>0</v>
      </c>
      <c r="AZ34" s="210">
        <f t="shared" si="62"/>
        <v>0</v>
      </c>
      <c r="BA34" s="210">
        <f t="shared" si="62"/>
        <v>0</v>
      </c>
      <c r="BC34" s="211">
        <v>12</v>
      </c>
      <c r="BE34" s="211" t="str">
        <f>IFERROR(VLOOKUP(D34,Lists!D:F,2,FALSE),"")</f>
        <v/>
      </c>
      <c r="BF34" s="211" t="str">
        <f>IFERROR(VLOOKUP(D34,Lists!D:F,3,FALSE),"")</f>
        <v/>
      </c>
    </row>
    <row r="35" spans="1:58" s="151" customFormat="1" ht="21.6" customHeight="1" x14ac:dyDescent="0.25">
      <c r="A35" s="223">
        <v>3</v>
      </c>
      <c r="B35" s="431" t="s">
        <v>165</v>
      </c>
      <c r="C35" s="421"/>
      <c r="D35" s="91"/>
      <c r="E35" s="91"/>
      <c r="F35" s="91"/>
      <c r="G35" s="91"/>
      <c r="H35" s="91"/>
      <c r="I35" s="91"/>
      <c r="J35" s="91"/>
      <c r="K35" s="91"/>
      <c r="L35" s="91"/>
      <c r="M35" s="91"/>
      <c r="N35" s="91"/>
      <c r="P35" s="152"/>
      <c r="Q35" s="125">
        <f t="shared" si="38"/>
        <v>0</v>
      </c>
      <c r="R35" s="125">
        <f t="shared" si="39"/>
        <v>0</v>
      </c>
      <c r="S35" s="125">
        <f t="shared" si="40"/>
        <v>0</v>
      </c>
      <c r="T35" s="125">
        <f t="shared" si="41"/>
        <v>0</v>
      </c>
      <c r="U35" s="125">
        <f t="shared" si="42"/>
        <v>0</v>
      </c>
      <c r="V35" s="267"/>
      <c r="W35" s="268">
        <f t="shared" si="43"/>
        <v>0</v>
      </c>
      <c r="X35" s="268">
        <f t="shared" si="44"/>
        <v>0</v>
      </c>
      <c r="Y35" s="268">
        <f t="shared" si="45"/>
        <v>0</v>
      </c>
      <c r="Z35" s="268">
        <f t="shared" si="46"/>
        <v>0</v>
      </c>
      <c r="AA35" s="268">
        <f t="shared" si="47"/>
        <v>0</v>
      </c>
      <c r="AB35" s="267"/>
      <c r="AC35" s="268">
        <f t="shared" si="48"/>
        <v>0</v>
      </c>
      <c r="AD35" s="268">
        <f t="shared" si="49"/>
        <v>0</v>
      </c>
      <c r="AE35" s="268">
        <f t="shared" si="50"/>
        <v>0</v>
      </c>
      <c r="AF35" s="268">
        <f t="shared" si="51"/>
        <v>0</v>
      </c>
      <c r="AG35" s="268">
        <f t="shared" si="52"/>
        <v>0</v>
      </c>
      <c r="AH35" s="267"/>
      <c r="AI35" s="268">
        <f t="shared" si="53"/>
        <v>0</v>
      </c>
      <c r="AJ35" s="268">
        <f t="shared" si="54"/>
        <v>0</v>
      </c>
      <c r="AK35" s="268">
        <f t="shared" si="55"/>
        <v>0</v>
      </c>
      <c r="AL35" s="268">
        <f t="shared" si="56"/>
        <v>0</v>
      </c>
      <c r="AM35" s="268">
        <f t="shared" si="57"/>
        <v>0</v>
      </c>
      <c r="AN35" s="267"/>
      <c r="AO35" s="127">
        <f t="shared" si="58"/>
        <v>0</v>
      </c>
      <c r="AP35" s="127">
        <f t="shared" si="59"/>
        <v>0</v>
      </c>
      <c r="AQ35" s="127">
        <f t="shared" si="60"/>
        <v>0</v>
      </c>
      <c r="AW35" s="210">
        <f t="shared" si="61"/>
        <v>0</v>
      </c>
      <c r="AX35" s="210">
        <f t="shared" si="62"/>
        <v>0</v>
      </c>
      <c r="AY35" s="210">
        <f t="shared" si="62"/>
        <v>0</v>
      </c>
      <c r="AZ35" s="210">
        <f t="shared" si="62"/>
        <v>0</v>
      </c>
      <c r="BA35" s="210">
        <f t="shared" si="62"/>
        <v>0</v>
      </c>
      <c r="BC35" s="211">
        <v>12</v>
      </c>
      <c r="BE35" s="211" t="str">
        <f>IFERROR(VLOOKUP(D35,Lists!D:F,2,FALSE),"")</f>
        <v/>
      </c>
      <c r="BF35" s="211" t="str">
        <f>IFERROR(VLOOKUP(D35,Lists!D:F,3,FALSE),"")</f>
        <v/>
      </c>
    </row>
    <row r="36" spans="1:58" s="151" customFormat="1" ht="21.6" customHeight="1" x14ac:dyDescent="0.25">
      <c r="A36" s="223">
        <v>4</v>
      </c>
      <c r="B36" s="431" t="s">
        <v>166</v>
      </c>
      <c r="C36" s="421"/>
      <c r="D36" s="91"/>
      <c r="E36" s="91"/>
      <c r="F36" s="91"/>
      <c r="G36" s="91"/>
      <c r="H36" s="91"/>
      <c r="I36" s="91"/>
      <c r="J36" s="91"/>
      <c r="K36" s="91"/>
      <c r="L36" s="91"/>
      <c r="M36" s="91"/>
      <c r="N36" s="91"/>
      <c r="P36" s="152"/>
      <c r="Q36" s="125">
        <f t="shared" si="38"/>
        <v>0</v>
      </c>
      <c r="R36" s="125">
        <f t="shared" si="39"/>
        <v>0</v>
      </c>
      <c r="S36" s="125">
        <f t="shared" si="40"/>
        <v>0</v>
      </c>
      <c r="T36" s="125">
        <f t="shared" si="41"/>
        <v>0</v>
      </c>
      <c r="U36" s="125">
        <f t="shared" si="42"/>
        <v>0</v>
      </c>
      <c r="V36" s="267"/>
      <c r="W36" s="268">
        <f t="shared" si="43"/>
        <v>0</v>
      </c>
      <c r="X36" s="268">
        <f t="shared" si="44"/>
        <v>0</v>
      </c>
      <c r="Y36" s="268">
        <f t="shared" si="45"/>
        <v>0</v>
      </c>
      <c r="Z36" s="268">
        <f t="shared" si="46"/>
        <v>0</v>
      </c>
      <c r="AA36" s="268">
        <f t="shared" si="47"/>
        <v>0</v>
      </c>
      <c r="AB36" s="267"/>
      <c r="AC36" s="268">
        <f t="shared" si="48"/>
        <v>0</v>
      </c>
      <c r="AD36" s="268">
        <f t="shared" si="49"/>
        <v>0</v>
      </c>
      <c r="AE36" s="268">
        <f t="shared" si="50"/>
        <v>0</v>
      </c>
      <c r="AF36" s="268">
        <f t="shared" si="51"/>
        <v>0</v>
      </c>
      <c r="AG36" s="268">
        <f t="shared" si="52"/>
        <v>0</v>
      </c>
      <c r="AH36" s="267"/>
      <c r="AI36" s="268">
        <f t="shared" si="53"/>
        <v>0</v>
      </c>
      <c r="AJ36" s="268">
        <f t="shared" si="54"/>
        <v>0</v>
      </c>
      <c r="AK36" s="268">
        <f t="shared" si="55"/>
        <v>0</v>
      </c>
      <c r="AL36" s="268">
        <f t="shared" si="56"/>
        <v>0</v>
      </c>
      <c r="AM36" s="268">
        <f t="shared" si="57"/>
        <v>0</v>
      </c>
      <c r="AN36" s="267"/>
      <c r="AO36" s="127">
        <f t="shared" si="58"/>
        <v>0</v>
      </c>
      <c r="AP36" s="127">
        <f t="shared" si="59"/>
        <v>0</v>
      </c>
      <c r="AQ36" s="127">
        <f t="shared" si="60"/>
        <v>0</v>
      </c>
      <c r="AW36" s="210">
        <f t="shared" si="61"/>
        <v>0</v>
      </c>
      <c r="AX36" s="210">
        <f t="shared" si="62"/>
        <v>0</v>
      </c>
      <c r="AY36" s="210">
        <f t="shared" si="62"/>
        <v>0</v>
      </c>
      <c r="AZ36" s="210">
        <f t="shared" si="62"/>
        <v>0</v>
      </c>
      <c r="BA36" s="210">
        <f t="shared" si="62"/>
        <v>0</v>
      </c>
      <c r="BC36" s="211">
        <v>12</v>
      </c>
      <c r="BE36" s="211" t="str">
        <f>IFERROR(VLOOKUP(D36,Lists!D:F,2,FALSE),"")</f>
        <v/>
      </c>
      <c r="BF36" s="211" t="str">
        <f>IFERROR(VLOOKUP(D36,Lists!D:F,3,FALSE),"")</f>
        <v/>
      </c>
    </row>
    <row r="37" spans="1:58" s="151" customFormat="1" ht="21.6" customHeight="1" x14ac:dyDescent="0.25">
      <c r="A37" s="223">
        <v>5</v>
      </c>
      <c r="B37" s="431" t="s">
        <v>167</v>
      </c>
      <c r="C37" s="421"/>
      <c r="D37" s="91"/>
      <c r="E37" s="91"/>
      <c r="F37" s="91"/>
      <c r="G37" s="91"/>
      <c r="H37" s="91"/>
      <c r="I37" s="91"/>
      <c r="J37" s="91"/>
      <c r="K37" s="91"/>
      <c r="L37" s="91"/>
      <c r="M37" s="91"/>
      <c r="N37" s="91"/>
      <c r="P37" s="152"/>
      <c r="Q37" s="125">
        <f t="shared" si="38"/>
        <v>0</v>
      </c>
      <c r="R37" s="125">
        <f t="shared" si="39"/>
        <v>0</v>
      </c>
      <c r="S37" s="125">
        <f t="shared" si="40"/>
        <v>0</v>
      </c>
      <c r="T37" s="125">
        <f t="shared" si="41"/>
        <v>0</v>
      </c>
      <c r="U37" s="125">
        <f t="shared" si="42"/>
        <v>0</v>
      </c>
      <c r="V37" s="267"/>
      <c r="W37" s="268">
        <f t="shared" si="43"/>
        <v>0</v>
      </c>
      <c r="X37" s="268">
        <f t="shared" si="44"/>
        <v>0</v>
      </c>
      <c r="Y37" s="268">
        <f t="shared" si="45"/>
        <v>0</v>
      </c>
      <c r="Z37" s="268">
        <f t="shared" si="46"/>
        <v>0</v>
      </c>
      <c r="AA37" s="268">
        <f t="shared" si="47"/>
        <v>0</v>
      </c>
      <c r="AB37" s="267"/>
      <c r="AC37" s="268">
        <f t="shared" si="48"/>
        <v>0</v>
      </c>
      <c r="AD37" s="268">
        <f t="shared" si="49"/>
        <v>0</v>
      </c>
      <c r="AE37" s="268">
        <f t="shared" si="50"/>
        <v>0</v>
      </c>
      <c r="AF37" s="268">
        <f t="shared" si="51"/>
        <v>0</v>
      </c>
      <c r="AG37" s="268">
        <f t="shared" si="52"/>
        <v>0</v>
      </c>
      <c r="AH37" s="267"/>
      <c r="AI37" s="268">
        <f t="shared" si="53"/>
        <v>0</v>
      </c>
      <c r="AJ37" s="268">
        <f t="shared" si="54"/>
        <v>0</v>
      </c>
      <c r="AK37" s="268">
        <f t="shared" si="55"/>
        <v>0</v>
      </c>
      <c r="AL37" s="268">
        <f t="shared" si="56"/>
        <v>0</v>
      </c>
      <c r="AM37" s="268">
        <f t="shared" si="57"/>
        <v>0</v>
      </c>
      <c r="AN37" s="267"/>
      <c r="AO37" s="127">
        <f t="shared" si="58"/>
        <v>0</v>
      </c>
      <c r="AP37" s="127">
        <f t="shared" si="59"/>
        <v>0</v>
      </c>
      <c r="AQ37" s="127">
        <f t="shared" si="60"/>
        <v>0</v>
      </c>
      <c r="AW37" s="210">
        <f t="shared" si="61"/>
        <v>0</v>
      </c>
      <c r="AX37" s="210">
        <f t="shared" si="62"/>
        <v>0</v>
      </c>
      <c r="AY37" s="210">
        <f t="shared" si="62"/>
        <v>0</v>
      </c>
      <c r="AZ37" s="210">
        <f t="shared" si="62"/>
        <v>0</v>
      </c>
      <c r="BA37" s="210">
        <f t="shared" si="62"/>
        <v>0</v>
      </c>
      <c r="BC37" s="211">
        <v>12</v>
      </c>
      <c r="BE37" s="211" t="str">
        <f>IFERROR(VLOOKUP(D37,Lists!D:F,2,FALSE),"")</f>
        <v/>
      </c>
      <c r="BF37" s="211" t="str">
        <f>IFERROR(VLOOKUP(D37,Lists!D:F,3,FALSE),"")</f>
        <v/>
      </c>
    </row>
    <row r="38" spans="1:58" s="151" customFormat="1" ht="21.6" customHeight="1" x14ac:dyDescent="0.25">
      <c r="A38" s="223">
        <v>6</v>
      </c>
      <c r="B38" s="431" t="s">
        <v>168</v>
      </c>
      <c r="C38" s="421"/>
      <c r="D38" s="91"/>
      <c r="E38" s="91"/>
      <c r="F38" s="91"/>
      <c r="G38" s="91"/>
      <c r="H38" s="91"/>
      <c r="I38" s="91"/>
      <c r="J38" s="91"/>
      <c r="K38" s="91"/>
      <c r="L38" s="91"/>
      <c r="M38" s="91"/>
      <c r="N38" s="91"/>
      <c r="P38" s="152"/>
      <c r="Q38" s="125">
        <f t="shared" si="38"/>
        <v>0</v>
      </c>
      <c r="R38" s="125">
        <f t="shared" si="39"/>
        <v>0</v>
      </c>
      <c r="S38" s="125">
        <f t="shared" si="40"/>
        <v>0</v>
      </c>
      <c r="T38" s="125">
        <f t="shared" si="41"/>
        <v>0</v>
      </c>
      <c r="U38" s="125">
        <f t="shared" si="42"/>
        <v>0</v>
      </c>
      <c r="V38" s="267"/>
      <c r="W38" s="268">
        <f t="shared" si="43"/>
        <v>0</v>
      </c>
      <c r="X38" s="268">
        <f t="shared" si="44"/>
        <v>0</v>
      </c>
      <c r="Y38" s="268">
        <f t="shared" si="45"/>
        <v>0</v>
      </c>
      <c r="Z38" s="268">
        <f t="shared" si="46"/>
        <v>0</v>
      </c>
      <c r="AA38" s="268">
        <f t="shared" si="47"/>
        <v>0</v>
      </c>
      <c r="AB38" s="267"/>
      <c r="AC38" s="268">
        <f t="shared" si="48"/>
        <v>0</v>
      </c>
      <c r="AD38" s="268">
        <f t="shared" si="49"/>
        <v>0</v>
      </c>
      <c r="AE38" s="268">
        <f t="shared" si="50"/>
        <v>0</v>
      </c>
      <c r="AF38" s="268">
        <f t="shared" si="51"/>
        <v>0</v>
      </c>
      <c r="AG38" s="268">
        <f t="shared" si="52"/>
        <v>0</v>
      </c>
      <c r="AH38" s="267"/>
      <c r="AI38" s="268">
        <f t="shared" si="53"/>
        <v>0</v>
      </c>
      <c r="AJ38" s="268">
        <f t="shared" si="54"/>
        <v>0</v>
      </c>
      <c r="AK38" s="268">
        <f t="shared" si="55"/>
        <v>0</v>
      </c>
      <c r="AL38" s="268">
        <f t="shared" si="56"/>
        <v>0</v>
      </c>
      <c r="AM38" s="268">
        <f t="shared" si="57"/>
        <v>0</v>
      </c>
      <c r="AN38" s="267"/>
      <c r="AO38" s="127">
        <f t="shared" si="58"/>
        <v>0</v>
      </c>
      <c r="AP38" s="127">
        <f t="shared" si="59"/>
        <v>0</v>
      </c>
      <c r="AQ38" s="127">
        <f t="shared" si="60"/>
        <v>0</v>
      </c>
      <c r="AW38" s="210">
        <f t="shared" si="61"/>
        <v>0</v>
      </c>
      <c r="AX38" s="210">
        <f t="shared" si="62"/>
        <v>0</v>
      </c>
      <c r="AY38" s="210">
        <f t="shared" si="62"/>
        <v>0</v>
      </c>
      <c r="AZ38" s="210">
        <f t="shared" si="62"/>
        <v>0</v>
      </c>
      <c r="BA38" s="210">
        <f t="shared" si="62"/>
        <v>0</v>
      </c>
      <c r="BC38" s="211">
        <v>12</v>
      </c>
      <c r="BE38" s="211" t="str">
        <f>IFERROR(VLOOKUP(D38,Lists!D:F,2,FALSE),"")</f>
        <v/>
      </c>
      <c r="BF38" s="211" t="str">
        <f>IFERROR(VLOOKUP(D38,Lists!D:F,3,FALSE),"")</f>
        <v/>
      </c>
    </row>
    <row r="39" spans="1:58" x14ac:dyDescent="0.25">
      <c r="Q39" s="153"/>
    </row>
    <row r="41" spans="1:58" ht="15.75" thickBot="1" x14ac:dyDescent="0.3"/>
    <row r="42" spans="1:58" ht="18.75" customHeight="1" x14ac:dyDescent="0.25">
      <c r="A42" s="223"/>
      <c r="B42" s="527" t="s">
        <v>172</v>
      </c>
      <c r="C42" s="528"/>
      <c r="D42" s="529"/>
      <c r="E42" s="517" t="s">
        <v>18</v>
      </c>
      <c r="F42" s="519"/>
      <c r="G42" s="518" t="s">
        <v>19</v>
      </c>
      <c r="H42" s="518"/>
      <c r="I42" s="517" t="s">
        <v>24</v>
      </c>
      <c r="J42" s="519"/>
      <c r="K42" s="518" t="s">
        <v>25</v>
      </c>
      <c r="L42" s="518"/>
      <c r="M42" s="517" t="s">
        <v>26</v>
      </c>
      <c r="N42" s="519"/>
    </row>
    <row r="43" spans="1:58" ht="16.5" thickBot="1" x14ac:dyDescent="0.3">
      <c r="A43" s="223"/>
      <c r="B43" s="128" t="s">
        <v>31</v>
      </c>
      <c r="C43" s="129" t="s">
        <v>63</v>
      </c>
      <c r="D43" s="129" t="s">
        <v>208</v>
      </c>
      <c r="E43" s="130" t="s">
        <v>169</v>
      </c>
      <c r="F43" s="131" t="s">
        <v>170</v>
      </c>
      <c r="G43" s="129" t="s">
        <v>169</v>
      </c>
      <c r="H43" s="129" t="s">
        <v>170</v>
      </c>
      <c r="I43" s="130" t="s">
        <v>169</v>
      </c>
      <c r="J43" s="131" t="s">
        <v>170</v>
      </c>
      <c r="K43" s="129" t="s">
        <v>169</v>
      </c>
      <c r="L43" s="129" t="s">
        <v>170</v>
      </c>
      <c r="M43" s="130" t="s">
        <v>169</v>
      </c>
      <c r="N43" s="131" t="s">
        <v>170</v>
      </c>
      <c r="W43" s="160"/>
    </row>
    <row r="44" spans="1:58" x14ac:dyDescent="0.25">
      <c r="A44" s="223">
        <v>1</v>
      </c>
      <c r="B44" s="226" t="str">
        <f>IF(B9="", "", B9)</f>
        <v/>
      </c>
      <c r="C44" s="227" t="str">
        <f t="shared" ref="C44:C53" si="63">IF(B44&lt;&gt;"",VLOOKUP(B44,$B$9:$C$28,2,FALSE),"")</f>
        <v/>
      </c>
      <c r="D44" s="228" t="str">
        <f>IF(B44&lt;&gt;"", B44&amp;" ("&amp;C44&amp;")", "")</f>
        <v/>
      </c>
      <c r="E44" s="227" t="str">
        <f t="shared" ref="E44:E53" si="64">IF(B44&lt;&gt;"",SUMIF($B$9:$B$28,$B44,G$9:G$28),"")</f>
        <v/>
      </c>
      <c r="F44" s="229" t="str">
        <f t="shared" ref="F44:F53" si="65">IF(B44&lt;&gt;"",ROUND(SUMIF($B$9:$B$28,$B44,W$9:W$28),0),"")</f>
        <v/>
      </c>
      <c r="G44" s="230" t="str">
        <f t="shared" ref="G44:G53" si="66">IF(B44&lt;&gt;"",SUMIF($B$9:$B$28,$B44,H$9:H$28),"")</f>
        <v/>
      </c>
      <c r="H44" s="229" t="str">
        <f t="shared" ref="H44:H53" si="67">IF(B44&lt;&gt;"",ROUND(SUMIF($B$9:$B$28,$B44,X$9:X$28),0),"")</f>
        <v/>
      </c>
      <c r="I44" s="230" t="str">
        <f t="shared" ref="I44:I53" si="68">IF(B44&lt;&gt;"",SUMIF($B$9:$B$28,$B44,I$9:I$28),"")</f>
        <v/>
      </c>
      <c r="J44" s="229" t="str">
        <f t="shared" ref="J44:J53" si="69">IF(B44&lt;&gt;"",ROUND(SUMIF($B$9:$B$28,$B44,Y$9:Y$28),0),"")</f>
        <v/>
      </c>
      <c r="K44" s="230" t="str">
        <f t="shared" ref="K44:K53" si="70">IF(B44&lt;&gt;"",SUMIF($B$9:$B$28,$B44,J$9:J$28),"")</f>
        <v/>
      </c>
      <c r="L44" s="231" t="str">
        <f t="shared" ref="L44:L53" si="71">IF(B44&lt;&gt;"",ROUND(SUMIF($B$9:$B$28,$B44,Z$9:Z$28),0),"")</f>
        <v/>
      </c>
      <c r="M44" s="227" t="str">
        <f t="shared" ref="M44:M53" si="72">IF(B44&lt;&gt;"",SUMIF($B$9:$B$28,$B44,K$9:K$28),"")</f>
        <v/>
      </c>
      <c r="N44" s="232" t="str">
        <f t="shared" ref="N44:N53" si="73">IF(B44&lt;&gt;"",ROUND(SUMIF($B$9:$B$28,$B44,AA$9:AA$28),0),"")</f>
        <v/>
      </c>
    </row>
    <row r="45" spans="1:58" x14ac:dyDescent="0.25">
      <c r="A45" s="223">
        <v>2</v>
      </c>
      <c r="B45" s="226" t="str">
        <f>IF(B11="", "", B11)</f>
        <v/>
      </c>
      <c r="C45" s="227" t="str">
        <f t="shared" si="63"/>
        <v/>
      </c>
      <c r="D45" s="228" t="str">
        <f t="shared" ref="D45:D53" si="74">IF(B45&lt;&gt;"", B45&amp;" ("&amp;C45&amp;")", "")</f>
        <v/>
      </c>
      <c r="E45" s="227" t="str">
        <f t="shared" si="64"/>
        <v/>
      </c>
      <c r="F45" s="229" t="str">
        <f t="shared" si="65"/>
        <v/>
      </c>
      <c r="G45" s="230" t="str">
        <f t="shared" si="66"/>
        <v/>
      </c>
      <c r="H45" s="229" t="str">
        <f t="shared" si="67"/>
        <v/>
      </c>
      <c r="I45" s="230" t="str">
        <f t="shared" si="68"/>
        <v/>
      </c>
      <c r="J45" s="229" t="str">
        <f t="shared" si="69"/>
        <v/>
      </c>
      <c r="K45" s="230" t="str">
        <f t="shared" si="70"/>
        <v/>
      </c>
      <c r="L45" s="231" t="str">
        <f t="shared" si="71"/>
        <v/>
      </c>
      <c r="M45" s="227" t="str">
        <f t="shared" si="72"/>
        <v/>
      </c>
      <c r="N45" s="232" t="str">
        <f t="shared" si="73"/>
        <v/>
      </c>
    </row>
    <row r="46" spans="1:58" x14ac:dyDescent="0.25">
      <c r="A46" s="223">
        <v>3</v>
      </c>
      <c r="B46" s="226" t="str">
        <f>IF(B13="", "", B13)</f>
        <v/>
      </c>
      <c r="C46" s="227" t="str">
        <f t="shared" si="63"/>
        <v/>
      </c>
      <c r="D46" s="228" t="str">
        <f t="shared" si="74"/>
        <v/>
      </c>
      <c r="E46" s="227" t="str">
        <f t="shared" si="64"/>
        <v/>
      </c>
      <c r="F46" s="229" t="str">
        <f t="shared" si="65"/>
        <v/>
      </c>
      <c r="G46" s="230" t="str">
        <f t="shared" si="66"/>
        <v/>
      </c>
      <c r="H46" s="229" t="str">
        <f t="shared" si="67"/>
        <v/>
      </c>
      <c r="I46" s="230" t="str">
        <f t="shared" si="68"/>
        <v/>
      </c>
      <c r="J46" s="229" t="str">
        <f t="shared" si="69"/>
        <v/>
      </c>
      <c r="K46" s="230" t="str">
        <f t="shared" si="70"/>
        <v/>
      </c>
      <c r="L46" s="231" t="str">
        <f t="shared" si="71"/>
        <v/>
      </c>
      <c r="M46" s="227" t="str">
        <f t="shared" si="72"/>
        <v/>
      </c>
      <c r="N46" s="232" t="str">
        <f t="shared" si="73"/>
        <v/>
      </c>
    </row>
    <row r="47" spans="1:58" x14ac:dyDescent="0.25">
      <c r="A47" s="223">
        <v>4</v>
      </c>
      <c r="B47" s="226" t="str">
        <f>IF(B15="", "", B15)</f>
        <v/>
      </c>
      <c r="C47" s="227" t="str">
        <f t="shared" si="63"/>
        <v/>
      </c>
      <c r="D47" s="228" t="str">
        <f t="shared" si="74"/>
        <v/>
      </c>
      <c r="E47" s="227" t="str">
        <f t="shared" si="64"/>
        <v/>
      </c>
      <c r="F47" s="229" t="str">
        <f t="shared" si="65"/>
        <v/>
      </c>
      <c r="G47" s="230" t="str">
        <f t="shared" si="66"/>
        <v/>
      </c>
      <c r="H47" s="229" t="str">
        <f t="shared" si="67"/>
        <v/>
      </c>
      <c r="I47" s="230" t="str">
        <f t="shared" si="68"/>
        <v/>
      </c>
      <c r="J47" s="229" t="str">
        <f t="shared" si="69"/>
        <v/>
      </c>
      <c r="K47" s="230" t="str">
        <f t="shared" si="70"/>
        <v/>
      </c>
      <c r="L47" s="231" t="str">
        <f t="shared" si="71"/>
        <v/>
      </c>
      <c r="M47" s="227" t="str">
        <f t="shared" si="72"/>
        <v/>
      </c>
      <c r="N47" s="232" t="str">
        <f t="shared" si="73"/>
        <v/>
      </c>
    </row>
    <row r="48" spans="1:58" x14ac:dyDescent="0.25">
      <c r="A48" s="223">
        <v>5</v>
      </c>
      <c r="B48" s="226" t="str">
        <f>IF(B17="", "", B17)</f>
        <v/>
      </c>
      <c r="C48" s="227" t="str">
        <f t="shared" si="63"/>
        <v/>
      </c>
      <c r="D48" s="228" t="str">
        <f t="shared" si="74"/>
        <v/>
      </c>
      <c r="E48" s="227" t="str">
        <f t="shared" si="64"/>
        <v/>
      </c>
      <c r="F48" s="229" t="str">
        <f t="shared" si="65"/>
        <v/>
      </c>
      <c r="G48" s="230" t="str">
        <f t="shared" si="66"/>
        <v/>
      </c>
      <c r="H48" s="229" t="str">
        <f t="shared" si="67"/>
        <v/>
      </c>
      <c r="I48" s="230" t="str">
        <f t="shared" si="68"/>
        <v/>
      </c>
      <c r="J48" s="229" t="str">
        <f t="shared" si="69"/>
        <v/>
      </c>
      <c r="K48" s="230" t="str">
        <f t="shared" si="70"/>
        <v/>
      </c>
      <c r="L48" s="231" t="str">
        <f t="shared" si="71"/>
        <v/>
      </c>
      <c r="M48" s="227" t="str">
        <f t="shared" si="72"/>
        <v/>
      </c>
      <c r="N48" s="232" t="str">
        <f t="shared" si="73"/>
        <v/>
      </c>
    </row>
    <row r="49" spans="1:58" x14ac:dyDescent="0.25">
      <c r="A49" s="223">
        <v>6</v>
      </c>
      <c r="B49" s="226" t="str">
        <f>IF(B19="", "", B19)</f>
        <v/>
      </c>
      <c r="C49" s="233" t="str">
        <f t="shared" si="63"/>
        <v/>
      </c>
      <c r="D49" s="228" t="str">
        <f t="shared" si="74"/>
        <v/>
      </c>
      <c r="E49" s="227" t="str">
        <f t="shared" si="64"/>
        <v/>
      </c>
      <c r="F49" s="229" t="str">
        <f t="shared" si="65"/>
        <v/>
      </c>
      <c r="G49" s="230" t="str">
        <f t="shared" si="66"/>
        <v/>
      </c>
      <c r="H49" s="229" t="str">
        <f t="shared" si="67"/>
        <v/>
      </c>
      <c r="I49" s="230" t="str">
        <f t="shared" si="68"/>
        <v/>
      </c>
      <c r="J49" s="229" t="str">
        <f t="shared" si="69"/>
        <v/>
      </c>
      <c r="K49" s="230" t="str">
        <f t="shared" si="70"/>
        <v/>
      </c>
      <c r="L49" s="231" t="str">
        <f t="shared" si="71"/>
        <v/>
      </c>
      <c r="M49" s="227" t="str">
        <f t="shared" si="72"/>
        <v/>
      </c>
      <c r="N49" s="232" t="str">
        <f t="shared" si="73"/>
        <v/>
      </c>
    </row>
    <row r="50" spans="1:58" x14ac:dyDescent="0.25">
      <c r="A50" s="223">
        <v>7</v>
      </c>
      <c r="B50" s="226" t="str">
        <f>IF(B21="", "", B21)</f>
        <v/>
      </c>
      <c r="C50" s="233" t="str">
        <f t="shared" si="63"/>
        <v/>
      </c>
      <c r="D50" s="228" t="str">
        <f t="shared" si="74"/>
        <v/>
      </c>
      <c r="E50" s="227" t="str">
        <f t="shared" si="64"/>
        <v/>
      </c>
      <c r="F50" s="229" t="str">
        <f t="shared" si="65"/>
        <v/>
      </c>
      <c r="G50" s="230" t="str">
        <f t="shared" si="66"/>
        <v/>
      </c>
      <c r="H50" s="229" t="str">
        <f t="shared" si="67"/>
        <v/>
      </c>
      <c r="I50" s="230" t="str">
        <f t="shared" si="68"/>
        <v/>
      </c>
      <c r="J50" s="229" t="str">
        <f t="shared" si="69"/>
        <v/>
      </c>
      <c r="K50" s="230" t="str">
        <f t="shared" si="70"/>
        <v/>
      </c>
      <c r="L50" s="231" t="str">
        <f t="shared" si="71"/>
        <v/>
      </c>
      <c r="M50" s="227" t="str">
        <f t="shared" si="72"/>
        <v/>
      </c>
      <c r="N50" s="232" t="str">
        <f t="shared" si="73"/>
        <v/>
      </c>
    </row>
    <row r="51" spans="1:58" x14ac:dyDescent="0.25">
      <c r="A51" s="223">
        <v>8</v>
      </c>
      <c r="B51" s="226" t="str">
        <f>IF(B23="", "", B23)</f>
        <v/>
      </c>
      <c r="C51" s="227" t="str">
        <f t="shared" si="63"/>
        <v/>
      </c>
      <c r="D51" s="227" t="str">
        <f t="shared" si="74"/>
        <v/>
      </c>
      <c r="E51" s="227" t="str">
        <f t="shared" si="64"/>
        <v/>
      </c>
      <c r="F51" s="230" t="str">
        <f t="shared" si="65"/>
        <v/>
      </c>
      <c r="G51" s="230" t="str">
        <f t="shared" si="66"/>
        <v/>
      </c>
      <c r="H51" s="230" t="str">
        <f t="shared" si="67"/>
        <v/>
      </c>
      <c r="I51" s="230" t="str">
        <f t="shared" si="68"/>
        <v/>
      </c>
      <c r="J51" s="230" t="str">
        <f t="shared" si="69"/>
        <v/>
      </c>
      <c r="K51" s="230" t="str">
        <f t="shared" si="70"/>
        <v/>
      </c>
      <c r="L51" s="227" t="str">
        <f t="shared" si="71"/>
        <v/>
      </c>
      <c r="M51" s="227" t="str">
        <f t="shared" si="72"/>
        <v/>
      </c>
      <c r="N51" s="234" t="str">
        <f t="shared" si="73"/>
        <v/>
      </c>
    </row>
    <row r="52" spans="1:58" x14ac:dyDescent="0.25">
      <c r="A52" s="223">
        <v>9</v>
      </c>
      <c r="B52" s="226" t="str">
        <f>IF(B25="", "", B25)</f>
        <v/>
      </c>
      <c r="C52" s="227" t="str">
        <f t="shared" si="63"/>
        <v/>
      </c>
      <c r="D52" s="227" t="str">
        <f t="shared" si="74"/>
        <v/>
      </c>
      <c r="E52" s="227" t="str">
        <f t="shared" si="64"/>
        <v/>
      </c>
      <c r="F52" s="230" t="str">
        <f t="shared" si="65"/>
        <v/>
      </c>
      <c r="G52" s="230" t="str">
        <f t="shared" si="66"/>
        <v/>
      </c>
      <c r="H52" s="230" t="str">
        <f t="shared" si="67"/>
        <v/>
      </c>
      <c r="I52" s="230" t="str">
        <f t="shared" si="68"/>
        <v/>
      </c>
      <c r="J52" s="230" t="str">
        <f t="shared" si="69"/>
        <v/>
      </c>
      <c r="K52" s="230" t="str">
        <f t="shared" si="70"/>
        <v/>
      </c>
      <c r="L52" s="227" t="str">
        <f t="shared" si="71"/>
        <v/>
      </c>
      <c r="M52" s="227" t="str">
        <f t="shared" si="72"/>
        <v/>
      </c>
      <c r="N52" s="234" t="str">
        <f t="shared" si="73"/>
        <v/>
      </c>
    </row>
    <row r="53" spans="1:58" ht="15.75" thickBot="1" x14ac:dyDescent="0.3">
      <c r="A53" s="223">
        <v>10</v>
      </c>
      <c r="B53" s="235" t="str">
        <f>IF(B27="", "", B27)</f>
        <v/>
      </c>
      <c r="C53" s="236" t="str">
        <f t="shared" si="63"/>
        <v/>
      </c>
      <c r="D53" s="236" t="str">
        <f t="shared" si="74"/>
        <v/>
      </c>
      <c r="E53" s="236" t="str">
        <f t="shared" si="64"/>
        <v/>
      </c>
      <c r="F53" s="237" t="str">
        <f t="shared" si="65"/>
        <v/>
      </c>
      <c r="G53" s="237" t="str">
        <f t="shared" si="66"/>
        <v/>
      </c>
      <c r="H53" s="237" t="str">
        <f t="shared" si="67"/>
        <v/>
      </c>
      <c r="I53" s="237" t="str">
        <f t="shared" si="68"/>
        <v/>
      </c>
      <c r="J53" s="237" t="str">
        <f t="shared" si="69"/>
        <v/>
      </c>
      <c r="K53" s="237" t="str">
        <f t="shared" si="70"/>
        <v/>
      </c>
      <c r="L53" s="236" t="str">
        <f t="shared" si="71"/>
        <v/>
      </c>
      <c r="M53" s="236" t="str">
        <f t="shared" si="72"/>
        <v/>
      </c>
      <c r="N53" s="238" t="str">
        <f t="shared" si="73"/>
        <v/>
      </c>
    </row>
    <row r="55" spans="1:58" ht="15.75" thickBot="1" x14ac:dyDescent="0.3">
      <c r="T55" s="160"/>
    </row>
    <row r="56" spans="1:58" ht="18.75" customHeight="1" x14ac:dyDescent="0.25">
      <c r="A56" s="223"/>
      <c r="B56" s="132" t="s">
        <v>174</v>
      </c>
      <c r="C56" s="517" t="s">
        <v>18</v>
      </c>
      <c r="D56" s="518"/>
      <c r="E56" s="519"/>
      <c r="F56" s="517" t="s">
        <v>19</v>
      </c>
      <c r="G56" s="518"/>
      <c r="H56" s="519"/>
      <c r="I56" s="517" t="s">
        <v>24</v>
      </c>
      <c r="J56" s="518"/>
      <c r="K56" s="519"/>
      <c r="L56" s="517" t="s">
        <v>25</v>
      </c>
      <c r="M56" s="518"/>
      <c r="N56" s="519"/>
      <c r="O56" s="517" t="s">
        <v>26</v>
      </c>
      <c r="P56" s="518"/>
      <c r="Q56" s="519"/>
      <c r="AR56" s="143"/>
      <c r="AS56" s="143"/>
      <c r="AT56" s="143"/>
      <c r="AU56" s="143"/>
      <c r="AV56" s="143"/>
      <c r="AW56" s="142"/>
      <c r="AY56" s="142"/>
      <c r="BC56" s="142"/>
      <c r="BE56" s="142"/>
      <c r="BF56" s="142"/>
    </row>
    <row r="57" spans="1:58" ht="30.75" thickBot="1" x14ac:dyDescent="0.3">
      <c r="A57" s="223"/>
      <c r="B57" s="133" t="s">
        <v>63</v>
      </c>
      <c r="C57" s="134" t="s">
        <v>175</v>
      </c>
      <c r="D57" s="135" t="s">
        <v>169</v>
      </c>
      <c r="E57" s="136" t="s">
        <v>170</v>
      </c>
      <c r="F57" s="135" t="s">
        <v>175</v>
      </c>
      <c r="G57" s="135" t="s">
        <v>169</v>
      </c>
      <c r="H57" s="135" t="s">
        <v>170</v>
      </c>
      <c r="I57" s="134" t="s">
        <v>175</v>
      </c>
      <c r="J57" s="135" t="s">
        <v>169</v>
      </c>
      <c r="K57" s="136" t="s">
        <v>170</v>
      </c>
      <c r="L57" s="134" t="s">
        <v>175</v>
      </c>
      <c r="M57" s="135" t="s">
        <v>169</v>
      </c>
      <c r="N57" s="136" t="s">
        <v>170</v>
      </c>
      <c r="O57" s="134" t="s">
        <v>175</v>
      </c>
      <c r="P57" s="135" t="s">
        <v>169</v>
      </c>
      <c r="Q57" s="136" t="s">
        <v>170</v>
      </c>
      <c r="AR57" s="143"/>
      <c r="AS57" s="143"/>
      <c r="AT57" s="143"/>
      <c r="AU57" s="143"/>
      <c r="AV57" s="143"/>
      <c r="AW57" s="142"/>
      <c r="AY57" s="142"/>
      <c r="BC57" s="142"/>
      <c r="BE57" s="142"/>
      <c r="BF57" s="142"/>
    </row>
    <row r="58" spans="1:58" x14ac:dyDescent="0.25">
      <c r="A58" s="223"/>
      <c r="B58" s="239" t="str">
        <f>Lists!N2</f>
        <v>Postdoctoral Scholars</v>
      </c>
      <c r="C58" s="240">
        <f t="shared" ref="C58:D63" si="75">E33</f>
        <v>0</v>
      </c>
      <c r="D58" s="240">
        <f t="shared" si="75"/>
        <v>0</v>
      </c>
      <c r="E58" s="241">
        <f>W33</f>
        <v>0</v>
      </c>
      <c r="F58" s="242">
        <f t="shared" ref="F58:G63" si="76">G33</f>
        <v>0</v>
      </c>
      <c r="G58" s="242">
        <f t="shared" si="76"/>
        <v>0</v>
      </c>
      <c r="H58" s="241">
        <f>X33</f>
        <v>0</v>
      </c>
      <c r="I58" s="242">
        <f t="shared" ref="I58:J63" si="77">I33</f>
        <v>0</v>
      </c>
      <c r="J58" s="242">
        <f t="shared" si="77"/>
        <v>0</v>
      </c>
      <c r="K58" s="241">
        <f>Y33</f>
        <v>0</v>
      </c>
      <c r="L58" s="240">
        <f t="shared" ref="L58:M63" si="78">K33</f>
        <v>0</v>
      </c>
      <c r="M58" s="240">
        <f t="shared" si="78"/>
        <v>0</v>
      </c>
      <c r="N58" s="243">
        <f>Z33</f>
        <v>0</v>
      </c>
      <c r="O58" s="240">
        <f t="shared" ref="O58:P63" si="79">M33</f>
        <v>0</v>
      </c>
      <c r="P58" s="240">
        <f t="shared" si="79"/>
        <v>0</v>
      </c>
      <c r="Q58" s="244">
        <f>AA33</f>
        <v>0</v>
      </c>
      <c r="AR58" s="143"/>
      <c r="AS58" s="143"/>
      <c r="AT58" s="143"/>
      <c r="AU58" s="143"/>
      <c r="AV58" s="143"/>
      <c r="AW58" s="142"/>
      <c r="AY58" s="142"/>
      <c r="BC58" s="142"/>
      <c r="BE58" s="142"/>
      <c r="BF58" s="142"/>
    </row>
    <row r="59" spans="1:58" x14ac:dyDescent="0.25">
      <c r="A59" s="223"/>
      <c r="B59" s="245" t="str">
        <f>Lists!N3</f>
        <v>Other Professionals</v>
      </c>
      <c r="C59" s="227">
        <f t="shared" si="75"/>
        <v>0</v>
      </c>
      <c r="D59" s="227">
        <f t="shared" si="75"/>
        <v>0</v>
      </c>
      <c r="E59" s="246">
        <f t="shared" ref="E59:E63" si="80">W34</f>
        <v>0</v>
      </c>
      <c r="F59" s="230">
        <f t="shared" si="76"/>
        <v>0</v>
      </c>
      <c r="G59" s="230">
        <f t="shared" si="76"/>
        <v>0</v>
      </c>
      <c r="H59" s="246">
        <f t="shared" ref="H59:H63" si="81">X34</f>
        <v>0</v>
      </c>
      <c r="I59" s="230">
        <f t="shared" si="77"/>
        <v>0</v>
      </c>
      <c r="J59" s="230">
        <f t="shared" si="77"/>
        <v>0</v>
      </c>
      <c r="K59" s="246">
        <f t="shared" ref="K59:K63" si="82">Y34</f>
        <v>0</v>
      </c>
      <c r="L59" s="227">
        <f t="shared" si="78"/>
        <v>0</v>
      </c>
      <c r="M59" s="227">
        <f t="shared" si="78"/>
        <v>0</v>
      </c>
      <c r="N59" s="247">
        <f t="shared" ref="N59:N63" si="83">Z34</f>
        <v>0</v>
      </c>
      <c r="O59" s="227">
        <f t="shared" si="79"/>
        <v>0</v>
      </c>
      <c r="P59" s="227">
        <f t="shared" si="79"/>
        <v>0</v>
      </c>
      <c r="Q59" s="248">
        <f t="shared" ref="Q59:Q63" si="84">AA34</f>
        <v>0</v>
      </c>
      <c r="AR59" s="143"/>
      <c r="AS59" s="143"/>
      <c r="AT59" s="143"/>
      <c r="AU59" s="143"/>
      <c r="AV59" s="143"/>
      <c r="AW59" s="142"/>
      <c r="AY59" s="142"/>
      <c r="BC59" s="142"/>
      <c r="BE59" s="142"/>
      <c r="BF59" s="142"/>
    </row>
    <row r="60" spans="1:58" x14ac:dyDescent="0.25">
      <c r="A60" s="223"/>
      <c r="B60" s="245" t="str">
        <f>Lists!N4</f>
        <v>Graduate Students</v>
      </c>
      <c r="C60" s="227">
        <f t="shared" si="75"/>
        <v>0</v>
      </c>
      <c r="D60" s="227">
        <f t="shared" si="75"/>
        <v>0</v>
      </c>
      <c r="E60" s="246">
        <f t="shared" si="80"/>
        <v>0</v>
      </c>
      <c r="F60" s="230">
        <f t="shared" si="76"/>
        <v>0</v>
      </c>
      <c r="G60" s="230">
        <f t="shared" si="76"/>
        <v>0</v>
      </c>
      <c r="H60" s="246">
        <f t="shared" si="81"/>
        <v>0</v>
      </c>
      <c r="I60" s="230">
        <f t="shared" si="77"/>
        <v>0</v>
      </c>
      <c r="J60" s="230">
        <f t="shared" si="77"/>
        <v>0</v>
      </c>
      <c r="K60" s="246">
        <f t="shared" si="82"/>
        <v>0</v>
      </c>
      <c r="L60" s="227">
        <f t="shared" si="78"/>
        <v>0</v>
      </c>
      <c r="M60" s="227">
        <f t="shared" si="78"/>
        <v>0</v>
      </c>
      <c r="N60" s="247">
        <f t="shared" si="83"/>
        <v>0</v>
      </c>
      <c r="O60" s="227">
        <f t="shared" si="79"/>
        <v>0</v>
      </c>
      <c r="P60" s="227">
        <f t="shared" si="79"/>
        <v>0</v>
      </c>
      <c r="Q60" s="248">
        <f t="shared" si="84"/>
        <v>0</v>
      </c>
      <c r="AR60" s="143"/>
      <c r="AS60" s="143"/>
      <c r="AT60" s="143"/>
      <c r="AU60" s="143"/>
      <c r="AV60" s="143"/>
      <c r="AW60" s="142"/>
      <c r="AY60" s="142"/>
      <c r="BC60" s="142"/>
      <c r="BE60" s="142"/>
      <c r="BF60" s="142"/>
    </row>
    <row r="61" spans="1:58" x14ac:dyDescent="0.25">
      <c r="A61" s="223"/>
      <c r="B61" s="245" t="str">
        <f>Lists!N5</f>
        <v>Undergraduate Students</v>
      </c>
      <c r="C61" s="227">
        <f t="shared" si="75"/>
        <v>0</v>
      </c>
      <c r="D61" s="227">
        <f t="shared" si="75"/>
        <v>0</v>
      </c>
      <c r="E61" s="246">
        <f t="shared" si="80"/>
        <v>0</v>
      </c>
      <c r="F61" s="230">
        <f t="shared" si="76"/>
        <v>0</v>
      </c>
      <c r="G61" s="230">
        <f t="shared" si="76"/>
        <v>0</v>
      </c>
      <c r="H61" s="246">
        <f t="shared" si="81"/>
        <v>0</v>
      </c>
      <c r="I61" s="230">
        <f t="shared" si="77"/>
        <v>0</v>
      </c>
      <c r="J61" s="230">
        <f t="shared" si="77"/>
        <v>0</v>
      </c>
      <c r="K61" s="246">
        <f t="shared" si="82"/>
        <v>0</v>
      </c>
      <c r="L61" s="227">
        <f t="shared" si="78"/>
        <v>0</v>
      </c>
      <c r="M61" s="227">
        <f t="shared" si="78"/>
        <v>0</v>
      </c>
      <c r="N61" s="247">
        <f t="shared" si="83"/>
        <v>0</v>
      </c>
      <c r="O61" s="227">
        <f t="shared" si="79"/>
        <v>0</v>
      </c>
      <c r="P61" s="227">
        <f t="shared" si="79"/>
        <v>0</v>
      </c>
      <c r="Q61" s="248">
        <f t="shared" si="84"/>
        <v>0</v>
      </c>
      <c r="AR61" s="143"/>
      <c r="AS61" s="143"/>
      <c r="AT61" s="143"/>
      <c r="AU61" s="143"/>
      <c r="AV61" s="143"/>
      <c r="AW61" s="142"/>
      <c r="AY61" s="142"/>
      <c r="BC61" s="142"/>
      <c r="BE61" s="142"/>
      <c r="BF61" s="142"/>
    </row>
    <row r="62" spans="1:58" x14ac:dyDescent="0.25">
      <c r="A62" s="223"/>
      <c r="B62" s="245" t="str">
        <f>Lists!N6</f>
        <v>Administrative/Clerical</v>
      </c>
      <c r="C62" s="227">
        <f t="shared" si="75"/>
        <v>0</v>
      </c>
      <c r="D62" s="227">
        <f t="shared" si="75"/>
        <v>0</v>
      </c>
      <c r="E62" s="246">
        <f t="shared" si="80"/>
        <v>0</v>
      </c>
      <c r="F62" s="230">
        <f t="shared" si="76"/>
        <v>0</v>
      </c>
      <c r="G62" s="230">
        <f t="shared" si="76"/>
        <v>0</v>
      </c>
      <c r="H62" s="246">
        <f t="shared" si="81"/>
        <v>0</v>
      </c>
      <c r="I62" s="230">
        <f t="shared" si="77"/>
        <v>0</v>
      </c>
      <c r="J62" s="230">
        <f t="shared" si="77"/>
        <v>0</v>
      </c>
      <c r="K62" s="246">
        <f t="shared" si="82"/>
        <v>0</v>
      </c>
      <c r="L62" s="227">
        <f t="shared" si="78"/>
        <v>0</v>
      </c>
      <c r="M62" s="227">
        <f t="shared" si="78"/>
        <v>0</v>
      </c>
      <c r="N62" s="247">
        <f t="shared" si="83"/>
        <v>0</v>
      </c>
      <c r="O62" s="227">
        <f t="shared" si="79"/>
        <v>0</v>
      </c>
      <c r="P62" s="227">
        <f t="shared" si="79"/>
        <v>0</v>
      </c>
      <c r="Q62" s="248">
        <f t="shared" si="84"/>
        <v>0</v>
      </c>
      <c r="AR62" s="143"/>
      <c r="AS62" s="143"/>
      <c r="AT62" s="143"/>
      <c r="AU62" s="143"/>
      <c r="AV62" s="143"/>
      <c r="AW62" s="142"/>
      <c r="AY62" s="142"/>
      <c r="BC62" s="142"/>
      <c r="BE62" s="142"/>
      <c r="BF62" s="142"/>
    </row>
    <row r="63" spans="1:58" ht="15.75" thickBot="1" x14ac:dyDescent="0.3">
      <c r="A63" s="223"/>
      <c r="B63" s="249" t="str">
        <f>Lists!N7</f>
        <v>Other</v>
      </c>
      <c r="C63" s="236">
        <f t="shared" si="75"/>
        <v>0</v>
      </c>
      <c r="D63" s="236">
        <f t="shared" si="75"/>
        <v>0</v>
      </c>
      <c r="E63" s="250">
        <f t="shared" si="80"/>
        <v>0</v>
      </c>
      <c r="F63" s="237">
        <f t="shared" si="76"/>
        <v>0</v>
      </c>
      <c r="G63" s="237">
        <f t="shared" si="76"/>
        <v>0</v>
      </c>
      <c r="H63" s="250">
        <f t="shared" si="81"/>
        <v>0</v>
      </c>
      <c r="I63" s="237">
        <f t="shared" si="77"/>
        <v>0</v>
      </c>
      <c r="J63" s="237">
        <f t="shared" si="77"/>
        <v>0</v>
      </c>
      <c r="K63" s="250">
        <f t="shared" si="82"/>
        <v>0</v>
      </c>
      <c r="L63" s="236">
        <f t="shared" si="78"/>
        <v>0</v>
      </c>
      <c r="M63" s="236">
        <f t="shared" si="78"/>
        <v>0</v>
      </c>
      <c r="N63" s="251">
        <f t="shared" si="83"/>
        <v>0</v>
      </c>
      <c r="O63" s="236">
        <f t="shared" si="79"/>
        <v>0</v>
      </c>
      <c r="P63" s="236">
        <f t="shared" si="79"/>
        <v>0</v>
      </c>
      <c r="Q63" s="252">
        <f t="shared" si="84"/>
        <v>0</v>
      </c>
      <c r="AR63" s="143"/>
      <c r="AS63" s="143"/>
      <c r="AT63" s="143"/>
      <c r="AU63" s="143"/>
      <c r="AV63" s="143"/>
      <c r="AW63" s="142"/>
      <c r="AY63" s="142"/>
      <c r="BC63" s="142"/>
      <c r="BE63" s="142"/>
      <c r="BF63" s="142"/>
    </row>
    <row r="65" spans="1:15" ht="15.75" thickBot="1" x14ac:dyDescent="0.3"/>
    <row r="66" spans="1:15" ht="19.5" thickBot="1" x14ac:dyDescent="0.3">
      <c r="A66" s="223"/>
      <c r="B66" s="137" t="s">
        <v>4</v>
      </c>
      <c r="C66" s="138" t="s">
        <v>18</v>
      </c>
      <c r="D66" s="139" t="s">
        <v>19</v>
      </c>
      <c r="E66" s="139" t="s">
        <v>24</v>
      </c>
      <c r="F66" s="139" t="s">
        <v>25</v>
      </c>
      <c r="G66" s="140" t="s">
        <v>26</v>
      </c>
    </row>
    <row r="67" spans="1:15" ht="15.75" thickBot="1" x14ac:dyDescent="0.3">
      <c r="A67" s="223"/>
      <c r="B67" s="253" t="s">
        <v>0</v>
      </c>
      <c r="C67" s="254">
        <f>ROUNDUP(SUM(AC9:AC28)+SUM(AC33:AC38),0)</f>
        <v>0</v>
      </c>
      <c r="D67" s="254">
        <f t="shared" ref="D67:G67" si="85">ROUNDUP(SUM(AD9:AD28)+SUM(AD33:AD38),0)</f>
        <v>0</v>
      </c>
      <c r="E67" s="254">
        <f t="shared" si="85"/>
        <v>0</v>
      </c>
      <c r="F67" s="254">
        <f t="shared" si="85"/>
        <v>0</v>
      </c>
      <c r="G67" s="255">
        <f t="shared" si="85"/>
        <v>0</v>
      </c>
    </row>
    <row r="70" spans="1:15" ht="15.75" thickBot="1" x14ac:dyDescent="0.3"/>
    <row r="71" spans="1:15" ht="16.5" thickBot="1" x14ac:dyDescent="0.3">
      <c r="A71" s="223"/>
      <c r="B71" s="514" t="s">
        <v>235</v>
      </c>
      <c r="C71" s="515"/>
      <c r="D71" s="515"/>
      <c r="E71" s="515"/>
      <c r="F71" s="515"/>
      <c r="G71" s="516"/>
      <c r="H71" s="161"/>
      <c r="I71" s="161"/>
      <c r="J71" s="161"/>
      <c r="K71" s="161"/>
      <c r="L71" s="161"/>
      <c r="M71" s="161"/>
      <c r="N71" s="161"/>
      <c r="O71" s="161"/>
    </row>
    <row r="72" spans="1:15" ht="15.75" thickBot="1" x14ac:dyDescent="0.3">
      <c r="A72" s="223"/>
      <c r="B72" s="256" t="s">
        <v>22</v>
      </c>
      <c r="C72" s="462" t="s">
        <v>203</v>
      </c>
      <c r="D72" s="464"/>
      <c r="E72" s="257" t="s">
        <v>205</v>
      </c>
      <c r="F72" s="512" t="s">
        <v>206</v>
      </c>
      <c r="G72" s="256" t="s">
        <v>204</v>
      </c>
    </row>
    <row r="73" spans="1:15" ht="15.75" thickBot="1" x14ac:dyDescent="0.3">
      <c r="A73" s="223"/>
      <c r="B73" s="96"/>
      <c r="C73" s="94"/>
      <c r="D73" s="236" t="str">
        <f>IFERROR(VLOOKUP(C73,Lists!A:B,2,FALSE),"")</f>
        <v/>
      </c>
      <c r="E73" s="95"/>
      <c r="F73" s="513"/>
      <c r="G73" s="258" t="str">
        <f>IFERROR(B73/((D73/12)*52*E73),"")</f>
        <v/>
      </c>
    </row>
    <row r="74" spans="1:15" ht="15.75" thickBot="1" x14ac:dyDescent="0.3">
      <c r="A74" s="223"/>
      <c r="B74" s="256" t="s">
        <v>204</v>
      </c>
      <c r="C74" s="259" t="s">
        <v>205</v>
      </c>
      <c r="D74" s="260" t="s">
        <v>234</v>
      </c>
      <c r="E74" s="512" t="s">
        <v>206</v>
      </c>
      <c r="F74" s="256" t="s">
        <v>22</v>
      </c>
      <c r="G74" s="230"/>
    </row>
    <row r="75" spans="1:15" ht="15.75" thickBot="1" x14ac:dyDescent="0.3">
      <c r="A75" s="223"/>
      <c r="B75" s="96"/>
      <c r="C75" s="95"/>
      <c r="D75" s="104"/>
      <c r="E75" s="513"/>
      <c r="F75" s="261">
        <f>B75*C75*D75</f>
        <v>0</v>
      </c>
      <c r="G75" s="230"/>
    </row>
    <row r="76" spans="1:15" x14ac:dyDescent="0.25">
      <c r="A76" s="223"/>
      <c r="B76" s="260" t="s">
        <v>265</v>
      </c>
      <c r="C76" s="227"/>
      <c r="D76" s="227"/>
      <c r="E76" s="227"/>
      <c r="F76" s="230"/>
      <c r="G76" s="230"/>
    </row>
    <row r="77" spans="1:15" x14ac:dyDescent="0.25">
      <c r="A77" s="223"/>
      <c r="B77" s="260" t="s">
        <v>266</v>
      </c>
      <c r="C77" s="227"/>
      <c r="D77" s="227"/>
      <c r="E77" s="227"/>
      <c r="F77" s="230"/>
      <c r="G77" s="230"/>
    </row>
    <row r="78" spans="1:15" x14ac:dyDescent="0.25">
      <c r="C78" s="160"/>
    </row>
  </sheetData>
  <sheetProtection algorithmName="SHA-512" hashValue="pT1vJVMoe6MDP/XYWHSZo1N4nz2L7LxuwkSq5wE8ZrHcJD/GcdHynm6XaM9nk/wkomHi750E412schKNVpMw0g==" saltValue="ajEKRBrfqZt58OPrPWeXDw==" spinCount="100000" sheet="1" objects="1" scenarios="1"/>
  <mergeCells count="34">
    <mergeCell ref="D7:D8"/>
    <mergeCell ref="C7:C8"/>
    <mergeCell ref="M31:N31"/>
    <mergeCell ref="AO6:AQ6"/>
    <mergeCell ref="Q6:U6"/>
    <mergeCell ref="W6:AA6"/>
    <mergeCell ref="AC6:AG6"/>
    <mergeCell ref="AI6:AM6"/>
    <mergeCell ref="O56:Q56"/>
    <mergeCell ref="C56:E56"/>
    <mergeCell ref="L56:N56"/>
    <mergeCell ref="I56:K56"/>
    <mergeCell ref="M42:N42"/>
    <mergeCell ref="I42:J42"/>
    <mergeCell ref="K42:L42"/>
    <mergeCell ref="E42:F42"/>
    <mergeCell ref="G42:H42"/>
    <mergeCell ref="B42:D42"/>
    <mergeCell ref="F3:F4"/>
    <mergeCell ref="G5:K5"/>
    <mergeCell ref="E74:E75"/>
    <mergeCell ref="C72:D72"/>
    <mergeCell ref="F72:F73"/>
    <mergeCell ref="B71:G71"/>
    <mergeCell ref="F56:H56"/>
    <mergeCell ref="G3:K3"/>
    <mergeCell ref="E31:F31"/>
    <mergeCell ref="G31:H31"/>
    <mergeCell ref="I31:J31"/>
    <mergeCell ref="K31:L31"/>
    <mergeCell ref="C31:C32"/>
    <mergeCell ref="D31:D32"/>
    <mergeCell ref="F7:F8"/>
    <mergeCell ref="E7:E8"/>
  </mergeCells>
  <phoneticPr fontId="5" type="noConversion"/>
  <dataValidations count="3">
    <dataValidation type="list" allowBlank="1" showInputMessage="1" showErrorMessage="1" sqref="D33:D38" xr:uid="{7F10DF15-AB8B-495C-A9E7-638E24A6965C}">
      <formula1>Fringe_Options</formula1>
    </dataValidation>
    <dataValidation type="list" allowBlank="1" showInputMessage="1" showErrorMessage="1" sqref="E27 E11 E9 E13 E15 E17 E19 E21 E23 E25 C73" xr:uid="{D5DD9808-4F91-4194-BCE5-0506BFCA98FC}">
      <formula1>Salary_Base_Type</formula1>
    </dataValidation>
    <dataValidation type="decimal" allowBlank="1" showInputMessage="1" showErrorMessage="1" sqref="C2" xr:uid="{69521BD3-F6E3-49AC-999E-4C17BBD9E303}">
      <formula1>0</formula1>
      <formula2>5</formula2>
    </dataValidation>
  </dataValidations>
  <hyperlinks>
    <hyperlink ref="C7" r:id="rId1" xr:uid="{858DB4A1-5362-4176-9558-77E93AD302EE}"/>
    <hyperlink ref="F7:F8" r:id="rId2" display="Fringe Type" xr:uid="{D316FA33-B1BA-482A-B2D9-034A6B096EA4}"/>
  </hyperlinks>
  <pageMargins left="0.38541666666666669" right="0.7" top="0.75" bottom="0.75" header="0.3" footer="0.3"/>
  <pageSetup orientation="portrait" horizontalDpi="1200" verticalDpi="1200" r:id="rId3"/>
  <legacyDrawing r:id="rId4"/>
  <extLst>
    <ext xmlns:x14="http://schemas.microsoft.com/office/spreadsheetml/2009/9/main" uri="{78C0D931-6437-407d-A8EE-F0AAD7539E65}">
      <x14:conditionalFormattings>
        <x14:conditionalFormatting xmlns:xm="http://schemas.microsoft.com/office/excel/2006/main">
          <x14:cfRule type="expression" priority="13" id="{A22F80EB-85EE-44E8-885E-092920B2B50C}">
            <xm:f>$E13=Lists!$A$3</xm:f>
            <x14:dxf>
              <fill>
                <patternFill>
                  <bgColor theme="0" tint="-4.9989318521683403E-2"/>
                </patternFill>
              </fill>
            </x14:dxf>
          </x14:cfRule>
          <xm:sqref>F14:K14 F16:K16</xm:sqref>
        </x14:conditionalFormatting>
      </x14:conditionalFormattings>
    </ext>
    <ext xmlns:x14="http://schemas.microsoft.com/office/spreadsheetml/2009/9/main" uri="{CCE6A557-97BC-4b89-ADB6-D9C93CAAB3DF}">
      <x14:dataValidations xmlns:xm="http://schemas.microsoft.com/office/excel/2006/main" count="4">
        <x14:dataValidation type="list" errorStyle="warning" allowBlank="1" showInputMessage="1" showErrorMessage="1" errorTitle="Select project role" error="Please select from one of the given project role options in the dropdown list." xr:uid="{4787F310-4A34-4970-9ABC-A675EC9F861B}">
          <x14:formula1>
            <xm:f>Lists!$L$2:$L$4</xm:f>
          </x14:formula1>
          <xm:sqref>C9 C15 C11 C13 C17 C25 C27 C23 C19 C21</xm:sqref>
        </x14:dataValidation>
        <x14:dataValidation type="list" allowBlank="1" showInputMessage="1" showErrorMessage="1" xr:uid="{77636962-EAD8-4BA9-BF87-3B86EC4D24A4}">
          <x14:formula1>
            <xm:f>IF($E13=Lists!$A$3,Lists!$D$5,Lists!$D$2:$D$4)</xm:f>
          </x14:formula1>
          <xm:sqref>F16 F14</xm:sqref>
        </x14:dataValidation>
        <x14:dataValidation type="list" allowBlank="1" showInputMessage="1" showErrorMessage="1" xr:uid="{60EE1D4C-070C-4DE6-BBDD-3D55852E53BF}">
          <x14:formula1>
            <xm:f>IF($E9=Lists!$A$4,Lists!$D$2:$D$3,Lists!$D$2:$D$4)</xm:f>
          </x14:formula1>
          <xm:sqref>F9:F13 F15 F17:F28</xm:sqref>
        </x14:dataValidation>
        <x14:dataValidation type="custom" allowBlank="1" showInputMessage="1" showErrorMessage="1" xr:uid="{6256B666-DFD2-401B-A3FF-65566F642A54}">
          <x14:formula1>
            <xm:f>$E13&lt;&gt;Lists!$A$3</xm:f>
          </x14:formula1>
          <xm:sqref>G16:K16 G14:K14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C8786-F95C-4082-BBC3-9948FA498D11}">
  <sheetPr codeName="Sheet5">
    <tabColor rgb="FF00B0F0"/>
  </sheetPr>
  <dimension ref="A1:F12"/>
  <sheetViews>
    <sheetView zoomScale="115" zoomScaleNormal="115" workbookViewId="0">
      <selection activeCell="H10" sqref="H10"/>
    </sheetView>
  </sheetViews>
  <sheetFormatPr defaultColWidth="8.85546875" defaultRowHeight="15" x14ac:dyDescent="0.25"/>
  <cols>
    <col min="1" max="1" width="6.42578125" style="163" customWidth="1"/>
    <col min="2" max="2" width="25.42578125" style="163" customWidth="1"/>
    <col min="3" max="3" width="20" style="163" customWidth="1"/>
    <col min="4" max="4" width="20.5703125" style="163" customWidth="1"/>
    <col min="5" max="5" width="23.42578125" style="163" customWidth="1"/>
    <col min="6" max="6" width="13.140625" style="163" bestFit="1" customWidth="1"/>
    <col min="7" max="16384" width="8.85546875" style="163"/>
  </cols>
  <sheetData>
    <row r="1" spans="1:6" ht="37.5" customHeight="1" x14ac:dyDescent="0.25">
      <c r="A1" s="164"/>
      <c r="B1" s="533" t="s">
        <v>79</v>
      </c>
      <c r="C1" s="534"/>
      <c r="D1" s="534"/>
      <c r="E1" s="534"/>
      <c r="F1" s="535"/>
    </row>
    <row r="2" spans="1:6" ht="37.5" customHeight="1" thickBot="1" x14ac:dyDescent="0.3">
      <c r="A2" s="164"/>
      <c r="B2" s="536"/>
      <c r="C2" s="537"/>
      <c r="D2" s="537"/>
      <c r="E2" s="537"/>
      <c r="F2" s="538"/>
    </row>
    <row r="3" spans="1:6" ht="14.25" customHeight="1" x14ac:dyDescent="0.25">
      <c r="B3" s="180"/>
      <c r="C3" s="180"/>
      <c r="D3" s="180"/>
      <c r="E3" s="180"/>
    </row>
    <row r="4" spans="1:6" ht="15.75" x14ac:dyDescent="0.25">
      <c r="A4" s="176"/>
      <c r="B4" s="206" t="s">
        <v>276</v>
      </c>
      <c r="C4" s="206" t="s">
        <v>86</v>
      </c>
      <c r="D4" s="206" t="s">
        <v>275</v>
      </c>
      <c r="E4" s="206" t="s">
        <v>274</v>
      </c>
      <c r="F4" s="206" t="s">
        <v>277</v>
      </c>
    </row>
    <row r="5" spans="1:6" x14ac:dyDescent="0.25">
      <c r="A5" s="173">
        <v>1</v>
      </c>
      <c r="B5" s="57"/>
      <c r="C5" s="58"/>
      <c r="D5" s="57"/>
      <c r="E5" s="57"/>
      <c r="F5" s="207">
        <f>C5*D5</f>
        <v>0</v>
      </c>
    </row>
    <row r="6" spans="1:6" x14ac:dyDescent="0.25">
      <c r="A6" s="173">
        <v>2</v>
      </c>
      <c r="B6" s="57"/>
      <c r="C6" s="58"/>
      <c r="D6" s="57"/>
      <c r="E6" s="57"/>
      <c r="F6" s="207">
        <f t="shared" ref="F6:F12" si="0">C6*D6</f>
        <v>0</v>
      </c>
    </row>
    <row r="7" spans="1:6" x14ac:dyDescent="0.25">
      <c r="A7" s="173">
        <v>3</v>
      </c>
      <c r="B7" s="57"/>
      <c r="C7" s="58"/>
      <c r="D7" s="57"/>
      <c r="E7" s="57"/>
      <c r="F7" s="207">
        <f t="shared" si="0"/>
        <v>0</v>
      </c>
    </row>
    <row r="8" spans="1:6" x14ac:dyDescent="0.25">
      <c r="A8" s="173">
        <v>4</v>
      </c>
      <c r="B8" s="57"/>
      <c r="C8" s="58"/>
      <c r="D8" s="57"/>
      <c r="E8" s="57"/>
      <c r="F8" s="207">
        <f t="shared" si="0"/>
        <v>0</v>
      </c>
    </row>
    <row r="9" spans="1:6" x14ac:dyDescent="0.25">
      <c r="A9" s="173">
        <v>5</v>
      </c>
      <c r="B9" s="57"/>
      <c r="C9" s="58"/>
      <c r="D9" s="57"/>
      <c r="E9" s="57"/>
      <c r="F9" s="207">
        <f t="shared" si="0"/>
        <v>0</v>
      </c>
    </row>
    <row r="10" spans="1:6" x14ac:dyDescent="0.25">
      <c r="A10" s="173">
        <v>6</v>
      </c>
      <c r="B10" s="57"/>
      <c r="C10" s="58"/>
      <c r="D10" s="57"/>
      <c r="E10" s="57"/>
      <c r="F10" s="207">
        <f t="shared" si="0"/>
        <v>0</v>
      </c>
    </row>
    <row r="11" spans="1:6" x14ac:dyDescent="0.25">
      <c r="A11" s="173">
        <v>7</v>
      </c>
      <c r="B11" s="57"/>
      <c r="C11" s="58"/>
      <c r="D11" s="57"/>
      <c r="E11" s="57"/>
      <c r="F11" s="207">
        <f t="shared" si="0"/>
        <v>0</v>
      </c>
    </row>
    <row r="12" spans="1:6" x14ac:dyDescent="0.25">
      <c r="A12" s="173">
        <v>8</v>
      </c>
      <c r="B12" s="57"/>
      <c r="C12" s="58"/>
      <c r="D12" s="57"/>
      <c r="E12" s="57"/>
      <c r="F12" s="207">
        <f t="shared" si="0"/>
        <v>0</v>
      </c>
    </row>
  </sheetData>
  <sheetProtection algorithmName="SHA-512" hashValue="0uAV8dfoVnA0SZS5xJphV9bJ9fvIO4ZEnQjiuPGAvoyea4dRKLKdk6gRHL29DKzIYHltgssS07Z8smCjak6ikQ==" saltValue="WMskZaapOH01nTQZQTSxPA==" spinCount="100000" sheet="1" objects="1" scenarios="1"/>
  <mergeCells count="1">
    <mergeCell ref="B1:F2"/>
  </mergeCells>
  <phoneticPr fontId="5" type="noConversion"/>
  <dataValidations count="2">
    <dataValidation type="list" allowBlank="1" showInputMessage="1" showErrorMessage="1" sqref="E5:E12" xr:uid="{2A30EF70-00B5-42DB-9F21-FEFD4A03C6FE}">
      <formula1>Year</formula1>
    </dataValidation>
    <dataValidation type="decimal" errorStyle="warning" operator="greaterThanOrEqual" allowBlank="1" showInputMessage="1" showErrorMessage="1" errorTitle="Equipment " error="Cost should be more than $5,000" sqref="C5:C12" xr:uid="{6A6488D6-661B-4E7A-AB96-35BC43D0FEE2}">
      <formula1>5000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1E9AE-E991-4247-827E-BEE86959461F}">
  <sheetPr codeName="Sheet6">
    <tabColor theme="5" tint="-0.249977111117893"/>
  </sheetPr>
  <dimension ref="A1:W32"/>
  <sheetViews>
    <sheetView zoomScale="85" zoomScaleNormal="85" workbookViewId="0">
      <selection activeCell="D9" sqref="D9:H9"/>
    </sheetView>
  </sheetViews>
  <sheetFormatPr defaultRowHeight="15" x14ac:dyDescent="0.25"/>
  <cols>
    <col min="1" max="1" width="6.42578125" style="165" customWidth="1"/>
    <col min="2" max="2" width="20.42578125" style="165" customWidth="1"/>
    <col min="3" max="3" width="20.5703125" style="165" customWidth="1"/>
    <col min="4" max="4" width="19.28515625" style="165" customWidth="1"/>
    <col min="5" max="5" width="18" style="165" customWidth="1"/>
    <col min="6" max="6" width="14.85546875" style="165" customWidth="1"/>
    <col min="7" max="7" width="14.5703125" style="165" customWidth="1"/>
    <col min="8" max="8" width="16.85546875" style="165" customWidth="1"/>
    <col min="9" max="9" width="14.28515625" style="165" customWidth="1"/>
    <col min="10" max="10" width="14.140625" style="165" customWidth="1"/>
    <col min="11" max="11" width="14" style="165" customWidth="1"/>
    <col min="12" max="12" width="13.5703125" style="165" customWidth="1"/>
    <col min="13" max="13" width="15.28515625" style="165" customWidth="1"/>
    <col min="14" max="14" width="3.42578125" style="165" customWidth="1"/>
    <col min="15" max="15" width="14.5703125" style="165" customWidth="1"/>
    <col min="16" max="16" width="13.5703125" style="165" customWidth="1"/>
    <col min="17" max="21" width="14" style="167" customWidth="1"/>
    <col min="22" max="22" width="18.140625" style="165" customWidth="1"/>
    <col min="23" max="23" width="13.140625" style="165" customWidth="1"/>
    <col min="24" max="16384" width="9.140625" style="165"/>
  </cols>
  <sheetData>
    <row r="1" spans="1:22" s="163" customFormat="1" ht="37.5" customHeight="1" x14ac:dyDescent="0.25">
      <c r="A1" s="164"/>
      <c r="B1" s="539" t="s">
        <v>267</v>
      </c>
      <c r="C1" s="540"/>
      <c r="D1" s="540"/>
      <c r="E1" s="540"/>
      <c r="F1" s="540"/>
      <c r="G1" s="540"/>
      <c r="H1" s="540"/>
      <c r="I1" s="540"/>
      <c r="J1" s="540"/>
      <c r="K1" s="540"/>
      <c r="L1" s="540"/>
      <c r="M1" s="541"/>
      <c r="N1" s="165"/>
      <c r="Q1" s="166"/>
      <c r="R1" s="166"/>
      <c r="S1" s="166"/>
      <c r="T1" s="166"/>
      <c r="U1" s="166"/>
    </row>
    <row r="2" spans="1:22" s="163" customFormat="1" ht="33" customHeight="1" thickBot="1" x14ac:dyDescent="0.3">
      <c r="A2" s="164"/>
      <c r="B2" s="542"/>
      <c r="C2" s="543"/>
      <c r="D2" s="543"/>
      <c r="E2" s="543"/>
      <c r="F2" s="543"/>
      <c r="G2" s="543"/>
      <c r="H2" s="543"/>
      <c r="I2" s="543"/>
      <c r="J2" s="543"/>
      <c r="K2" s="543"/>
      <c r="L2" s="543"/>
      <c r="M2" s="544"/>
      <c r="N2" s="165"/>
      <c r="Q2" s="166"/>
      <c r="R2" s="166"/>
      <c r="S2" s="166"/>
      <c r="T2" s="166"/>
      <c r="U2" s="166"/>
    </row>
    <row r="3" spans="1:22" s="163" customFormat="1" ht="18" customHeight="1" x14ac:dyDescent="0.25">
      <c r="A3" s="164"/>
      <c r="B3" s="557" t="s">
        <v>268</v>
      </c>
      <c r="C3" s="553" t="s">
        <v>269</v>
      </c>
      <c r="D3" s="553"/>
      <c r="E3" s="553"/>
      <c r="F3" s="553"/>
      <c r="G3" s="553"/>
      <c r="H3" s="553"/>
      <c r="I3" s="553"/>
      <c r="J3" s="553"/>
      <c r="K3" s="553"/>
      <c r="L3" s="553"/>
      <c r="M3" s="554"/>
      <c r="N3" s="165"/>
      <c r="Q3" s="166"/>
      <c r="R3" s="166"/>
      <c r="S3" s="166"/>
      <c r="T3" s="166"/>
      <c r="U3" s="166"/>
    </row>
    <row r="4" spans="1:22" s="163" customFormat="1" ht="18" customHeight="1" thickBot="1" x14ac:dyDescent="0.3">
      <c r="A4" s="164"/>
      <c r="B4" s="558"/>
      <c r="C4" s="555" t="s">
        <v>288</v>
      </c>
      <c r="D4" s="555"/>
      <c r="E4" s="555"/>
      <c r="F4" s="555"/>
      <c r="G4" s="555"/>
      <c r="H4" s="555"/>
      <c r="I4" s="555"/>
      <c r="J4" s="555"/>
      <c r="K4" s="555"/>
      <c r="L4" s="555"/>
      <c r="M4" s="556"/>
      <c r="N4" s="165"/>
      <c r="Q4" s="166"/>
      <c r="R4" s="166"/>
      <c r="S4" s="166"/>
      <c r="T4" s="166"/>
      <c r="U4" s="166"/>
    </row>
    <row r="5" spans="1:22" s="163" customFormat="1" ht="18" customHeight="1" x14ac:dyDescent="0.25">
      <c r="B5" s="204"/>
      <c r="C5" s="180"/>
      <c r="D5" s="180"/>
      <c r="E5" s="180"/>
      <c r="F5" s="180"/>
      <c r="G5" s="180"/>
      <c r="H5" s="180"/>
      <c r="I5" s="180"/>
      <c r="J5" s="180"/>
      <c r="K5" s="180"/>
      <c r="L5" s="180"/>
      <c r="M5" s="180"/>
      <c r="N5" s="165"/>
      <c r="Q5" s="166"/>
      <c r="R5" s="166"/>
      <c r="S5" s="166"/>
      <c r="T5" s="166"/>
      <c r="U5" s="166"/>
    </row>
    <row r="6" spans="1:22" ht="15.75" thickBot="1" x14ac:dyDescent="0.3"/>
    <row r="7" spans="1:22" s="163" customFormat="1" ht="26.45" customHeight="1" thickBot="1" x14ac:dyDescent="0.3">
      <c r="A7" s="164"/>
      <c r="B7" s="550" t="s">
        <v>87</v>
      </c>
      <c r="C7" s="551"/>
      <c r="D7" s="552"/>
      <c r="E7" s="550" t="s">
        <v>86</v>
      </c>
      <c r="F7" s="551"/>
      <c r="G7" s="551"/>
      <c r="H7" s="552"/>
      <c r="I7" s="550" t="s">
        <v>103</v>
      </c>
      <c r="J7" s="551"/>
      <c r="K7" s="551"/>
      <c r="L7" s="551"/>
      <c r="M7" s="552"/>
      <c r="N7" s="165"/>
      <c r="O7" s="419" t="s">
        <v>91</v>
      </c>
      <c r="P7" s="164"/>
      <c r="Q7" s="547" t="s">
        <v>91</v>
      </c>
      <c r="R7" s="548"/>
      <c r="S7" s="548"/>
      <c r="T7" s="548"/>
      <c r="U7" s="548"/>
      <c r="V7" s="549"/>
    </row>
    <row r="8" spans="1:22" s="163" customFormat="1" ht="35.450000000000003" customHeight="1" thickBot="1" x14ac:dyDescent="0.3">
      <c r="A8" s="164"/>
      <c r="B8" s="170" t="s">
        <v>81</v>
      </c>
      <c r="C8" s="171" t="s">
        <v>82</v>
      </c>
      <c r="D8" s="172" t="s">
        <v>89</v>
      </c>
      <c r="E8" s="170" t="s">
        <v>104</v>
      </c>
      <c r="F8" s="171" t="s">
        <v>92</v>
      </c>
      <c r="G8" s="171" t="s">
        <v>83</v>
      </c>
      <c r="H8" s="172" t="s">
        <v>84</v>
      </c>
      <c r="I8" s="170" t="s">
        <v>18</v>
      </c>
      <c r="J8" s="171" t="s">
        <v>19</v>
      </c>
      <c r="K8" s="171" t="s">
        <v>24</v>
      </c>
      <c r="L8" s="171" t="s">
        <v>25</v>
      </c>
      <c r="M8" s="172" t="s">
        <v>26</v>
      </c>
      <c r="N8" s="165"/>
      <c r="O8" s="420" t="s">
        <v>105</v>
      </c>
      <c r="P8" s="164"/>
      <c r="Q8" s="191" t="s">
        <v>18</v>
      </c>
      <c r="R8" s="192" t="s">
        <v>19</v>
      </c>
      <c r="S8" s="192" t="s">
        <v>24</v>
      </c>
      <c r="T8" s="192" t="s">
        <v>25</v>
      </c>
      <c r="U8" s="192" t="s">
        <v>26</v>
      </c>
      <c r="V8" s="193" t="s">
        <v>62</v>
      </c>
    </row>
    <row r="9" spans="1:22" ht="15.75" x14ac:dyDescent="0.25">
      <c r="A9" s="173">
        <v>1</v>
      </c>
      <c r="B9" s="57"/>
      <c r="C9" s="57"/>
      <c r="D9" s="57"/>
      <c r="E9" s="58"/>
      <c r="F9" s="58"/>
      <c r="G9" s="58"/>
      <c r="H9" s="58"/>
      <c r="I9" s="97"/>
      <c r="J9" s="97"/>
      <c r="K9" s="97"/>
      <c r="L9" s="97"/>
      <c r="M9" s="97"/>
      <c r="O9" s="417">
        <f>SUM(E9,F9*D9, G9*D9,H9)</f>
        <v>0</v>
      </c>
      <c r="P9" s="105"/>
      <c r="Q9" s="194">
        <f t="shared" ref="Q9:U16" si="0">I9*$O9</f>
        <v>0</v>
      </c>
      <c r="R9" s="195">
        <f t="shared" si="0"/>
        <v>0</v>
      </c>
      <c r="S9" s="195">
        <f t="shared" si="0"/>
        <v>0</v>
      </c>
      <c r="T9" s="195">
        <f t="shared" si="0"/>
        <v>0</v>
      </c>
      <c r="U9" s="195">
        <f t="shared" si="0"/>
        <v>0</v>
      </c>
      <c r="V9" s="196">
        <f>SUM(Q9:U9)</f>
        <v>0</v>
      </c>
    </row>
    <row r="10" spans="1:22" ht="15.75" x14ac:dyDescent="0.25">
      <c r="A10" s="173">
        <v>2</v>
      </c>
      <c r="B10" s="57"/>
      <c r="C10" s="57"/>
      <c r="D10" s="57"/>
      <c r="E10" s="58"/>
      <c r="F10" s="58"/>
      <c r="G10" s="58"/>
      <c r="H10" s="58"/>
      <c r="I10" s="97"/>
      <c r="J10" s="97"/>
      <c r="K10" s="97"/>
      <c r="L10" s="97"/>
      <c r="M10" s="97"/>
      <c r="O10" s="417">
        <f t="shared" ref="O10:O16" si="1">SUM(E10,F10*D10, G10*D10,H10)</f>
        <v>0</v>
      </c>
      <c r="P10" s="105"/>
      <c r="Q10" s="194">
        <f t="shared" si="0"/>
        <v>0</v>
      </c>
      <c r="R10" s="195">
        <f t="shared" si="0"/>
        <v>0</v>
      </c>
      <c r="S10" s="195">
        <f t="shared" si="0"/>
        <v>0</v>
      </c>
      <c r="T10" s="195">
        <f t="shared" si="0"/>
        <v>0</v>
      </c>
      <c r="U10" s="195">
        <f t="shared" si="0"/>
        <v>0</v>
      </c>
      <c r="V10" s="196">
        <f t="shared" ref="V10:V16" si="2">SUM(Q10:U10)</f>
        <v>0</v>
      </c>
    </row>
    <row r="11" spans="1:22" ht="15.75" x14ac:dyDescent="0.25">
      <c r="A11" s="173">
        <v>3</v>
      </c>
      <c r="B11" s="57"/>
      <c r="C11" s="57"/>
      <c r="D11" s="57"/>
      <c r="E11" s="58"/>
      <c r="F11" s="58"/>
      <c r="G11" s="58"/>
      <c r="H11" s="58"/>
      <c r="I11" s="97"/>
      <c r="J11" s="97"/>
      <c r="K11" s="97"/>
      <c r="L11" s="97"/>
      <c r="M11" s="97"/>
      <c r="O11" s="417">
        <f t="shared" si="1"/>
        <v>0</v>
      </c>
      <c r="P11" s="105"/>
      <c r="Q11" s="194">
        <f t="shared" si="0"/>
        <v>0</v>
      </c>
      <c r="R11" s="195">
        <f t="shared" si="0"/>
        <v>0</v>
      </c>
      <c r="S11" s="195">
        <f t="shared" si="0"/>
        <v>0</v>
      </c>
      <c r="T11" s="195">
        <f t="shared" si="0"/>
        <v>0</v>
      </c>
      <c r="U11" s="195">
        <f t="shared" si="0"/>
        <v>0</v>
      </c>
      <c r="V11" s="196">
        <f t="shared" si="2"/>
        <v>0</v>
      </c>
    </row>
    <row r="12" spans="1:22" ht="15.75" x14ac:dyDescent="0.25">
      <c r="A12" s="173">
        <v>4</v>
      </c>
      <c r="B12" s="57"/>
      <c r="C12" s="57"/>
      <c r="D12" s="57"/>
      <c r="E12" s="58"/>
      <c r="F12" s="58"/>
      <c r="G12" s="58"/>
      <c r="H12" s="58"/>
      <c r="I12" s="97"/>
      <c r="J12" s="97"/>
      <c r="K12" s="97"/>
      <c r="L12" s="97"/>
      <c r="M12" s="97"/>
      <c r="O12" s="417">
        <f t="shared" si="1"/>
        <v>0</v>
      </c>
      <c r="P12" s="105"/>
      <c r="Q12" s="194">
        <f t="shared" si="0"/>
        <v>0</v>
      </c>
      <c r="R12" s="195">
        <f t="shared" si="0"/>
        <v>0</v>
      </c>
      <c r="S12" s="195">
        <f t="shared" si="0"/>
        <v>0</v>
      </c>
      <c r="T12" s="195">
        <f t="shared" si="0"/>
        <v>0</v>
      </c>
      <c r="U12" s="195">
        <f t="shared" si="0"/>
        <v>0</v>
      </c>
      <c r="V12" s="196">
        <f t="shared" si="2"/>
        <v>0</v>
      </c>
    </row>
    <row r="13" spans="1:22" ht="15.75" x14ac:dyDescent="0.25">
      <c r="A13" s="173">
        <v>5</v>
      </c>
      <c r="B13" s="57"/>
      <c r="C13" s="57"/>
      <c r="D13" s="57"/>
      <c r="E13" s="58"/>
      <c r="F13" s="58"/>
      <c r="G13" s="58"/>
      <c r="H13" s="58"/>
      <c r="I13" s="97"/>
      <c r="J13" s="97"/>
      <c r="K13" s="97"/>
      <c r="L13" s="97"/>
      <c r="M13" s="97"/>
      <c r="O13" s="417">
        <f t="shared" si="1"/>
        <v>0</v>
      </c>
      <c r="P13" s="105"/>
      <c r="Q13" s="194">
        <f>I13*$O13</f>
        <v>0</v>
      </c>
      <c r="R13" s="195">
        <f t="shared" si="0"/>
        <v>0</v>
      </c>
      <c r="S13" s="195">
        <f t="shared" si="0"/>
        <v>0</v>
      </c>
      <c r="T13" s="195">
        <f t="shared" si="0"/>
        <v>0</v>
      </c>
      <c r="U13" s="195">
        <f t="shared" si="0"/>
        <v>0</v>
      </c>
      <c r="V13" s="196">
        <f t="shared" si="2"/>
        <v>0</v>
      </c>
    </row>
    <row r="14" spans="1:22" ht="15.75" x14ac:dyDescent="0.25">
      <c r="A14" s="173">
        <v>6</v>
      </c>
      <c r="B14" s="57"/>
      <c r="C14" s="57"/>
      <c r="D14" s="57"/>
      <c r="E14" s="58"/>
      <c r="F14" s="58"/>
      <c r="G14" s="58"/>
      <c r="H14" s="58"/>
      <c r="I14" s="97"/>
      <c r="J14" s="97"/>
      <c r="K14" s="97"/>
      <c r="L14" s="97"/>
      <c r="M14" s="97"/>
      <c r="O14" s="417">
        <f t="shared" si="1"/>
        <v>0</v>
      </c>
      <c r="P14" s="105"/>
      <c r="Q14" s="194">
        <f t="shared" si="0"/>
        <v>0</v>
      </c>
      <c r="R14" s="195">
        <f t="shared" si="0"/>
        <v>0</v>
      </c>
      <c r="S14" s="195">
        <f t="shared" si="0"/>
        <v>0</v>
      </c>
      <c r="T14" s="195">
        <f t="shared" si="0"/>
        <v>0</v>
      </c>
      <c r="U14" s="195">
        <f t="shared" si="0"/>
        <v>0</v>
      </c>
      <c r="V14" s="196">
        <f t="shared" si="2"/>
        <v>0</v>
      </c>
    </row>
    <row r="15" spans="1:22" ht="15.75" x14ac:dyDescent="0.25">
      <c r="A15" s="173">
        <v>7</v>
      </c>
      <c r="B15" s="57"/>
      <c r="C15" s="57"/>
      <c r="D15" s="57"/>
      <c r="E15" s="58"/>
      <c r="F15" s="58"/>
      <c r="G15" s="58"/>
      <c r="H15" s="58"/>
      <c r="I15" s="97"/>
      <c r="J15" s="97"/>
      <c r="K15" s="97"/>
      <c r="L15" s="97"/>
      <c r="M15" s="97"/>
      <c r="O15" s="417">
        <f t="shared" si="1"/>
        <v>0</v>
      </c>
      <c r="P15" s="105"/>
      <c r="Q15" s="194">
        <f t="shared" si="0"/>
        <v>0</v>
      </c>
      <c r="R15" s="195">
        <f t="shared" si="0"/>
        <v>0</v>
      </c>
      <c r="S15" s="195">
        <f t="shared" si="0"/>
        <v>0</v>
      </c>
      <c r="T15" s="195">
        <f t="shared" si="0"/>
        <v>0</v>
      </c>
      <c r="U15" s="195">
        <f t="shared" si="0"/>
        <v>0</v>
      </c>
      <c r="V15" s="196">
        <f t="shared" si="2"/>
        <v>0</v>
      </c>
    </row>
    <row r="16" spans="1:22" ht="16.5" thickBot="1" x14ac:dyDescent="0.3">
      <c r="A16" s="173">
        <v>8</v>
      </c>
      <c r="B16" s="57"/>
      <c r="C16" s="57"/>
      <c r="D16" s="57"/>
      <c r="E16" s="58"/>
      <c r="F16" s="58"/>
      <c r="G16" s="58"/>
      <c r="H16" s="58"/>
      <c r="I16" s="97"/>
      <c r="J16" s="97"/>
      <c r="K16" s="97"/>
      <c r="L16" s="97"/>
      <c r="M16" s="97"/>
      <c r="O16" s="418">
        <f t="shared" si="1"/>
        <v>0</v>
      </c>
      <c r="P16" s="105"/>
      <c r="Q16" s="194">
        <f t="shared" si="0"/>
        <v>0</v>
      </c>
      <c r="R16" s="195">
        <f t="shared" si="0"/>
        <v>0</v>
      </c>
      <c r="S16" s="195">
        <f t="shared" si="0"/>
        <v>0</v>
      </c>
      <c r="T16" s="195">
        <f t="shared" si="0"/>
        <v>0</v>
      </c>
      <c r="U16" s="195">
        <f t="shared" si="0"/>
        <v>0</v>
      </c>
      <c r="V16" s="196">
        <f t="shared" si="2"/>
        <v>0</v>
      </c>
    </row>
    <row r="17" spans="1:23" ht="15.75" thickBot="1" x14ac:dyDescent="0.3">
      <c r="P17" s="174" t="s">
        <v>207</v>
      </c>
      <c r="Q17" s="197">
        <f t="shared" ref="Q17:V17" si="3">SUM(Q9:Q16)</f>
        <v>0</v>
      </c>
      <c r="R17" s="175">
        <f t="shared" si="3"/>
        <v>0</v>
      </c>
      <c r="S17" s="175">
        <f t="shared" si="3"/>
        <v>0</v>
      </c>
      <c r="T17" s="175">
        <f t="shared" si="3"/>
        <v>0</v>
      </c>
      <c r="U17" s="175">
        <f t="shared" si="3"/>
        <v>0</v>
      </c>
      <c r="V17" s="198">
        <f t="shared" si="3"/>
        <v>0</v>
      </c>
    </row>
    <row r="19" spans="1:23" ht="15.75" thickBot="1" x14ac:dyDescent="0.3"/>
    <row r="20" spans="1:23" s="163" customFormat="1" ht="26.45" customHeight="1" thickBot="1" x14ac:dyDescent="0.3">
      <c r="A20" s="164"/>
      <c r="B20" s="550" t="s">
        <v>88</v>
      </c>
      <c r="C20" s="551"/>
      <c r="D20" s="552"/>
      <c r="E20" s="550" t="s">
        <v>86</v>
      </c>
      <c r="F20" s="551"/>
      <c r="G20" s="551"/>
      <c r="H20" s="552"/>
      <c r="I20" s="550" t="s">
        <v>103</v>
      </c>
      <c r="J20" s="551"/>
      <c r="K20" s="551"/>
      <c r="L20" s="551"/>
      <c r="M20" s="552"/>
      <c r="N20" s="165"/>
      <c r="O20" s="419" t="s">
        <v>100</v>
      </c>
      <c r="P20" s="164"/>
      <c r="Q20" s="547" t="s">
        <v>100</v>
      </c>
      <c r="R20" s="548"/>
      <c r="S20" s="548"/>
      <c r="T20" s="548"/>
      <c r="U20" s="548"/>
      <c r="V20" s="549"/>
    </row>
    <row r="21" spans="1:23" s="163" customFormat="1" ht="35.450000000000003" customHeight="1" thickBot="1" x14ac:dyDescent="0.3">
      <c r="A21" s="164"/>
      <c r="B21" s="170" t="s">
        <v>81</v>
      </c>
      <c r="C21" s="171" t="s">
        <v>82</v>
      </c>
      <c r="D21" s="172" t="s">
        <v>89</v>
      </c>
      <c r="E21" s="170" t="s">
        <v>85</v>
      </c>
      <c r="F21" s="171" t="s">
        <v>92</v>
      </c>
      <c r="G21" s="171" t="s">
        <v>83</v>
      </c>
      <c r="H21" s="172" t="s">
        <v>84</v>
      </c>
      <c r="I21" s="170" t="s">
        <v>18</v>
      </c>
      <c r="J21" s="171" t="s">
        <v>19</v>
      </c>
      <c r="K21" s="171" t="s">
        <v>24</v>
      </c>
      <c r="L21" s="171" t="s">
        <v>25</v>
      </c>
      <c r="M21" s="172" t="s">
        <v>26</v>
      </c>
      <c r="N21" s="165"/>
      <c r="O21" s="420" t="s">
        <v>105</v>
      </c>
      <c r="P21" s="164"/>
      <c r="Q21" s="191" t="s">
        <v>18</v>
      </c>
      <c r="R21" s="192" t="s">
        <v>19</v>
      </c>
      <c r="S21" s="192" t="s">
        <v>24</v>
      </c>
      <c r="T21" s="192" t="s">
        <v>25</v>
      </c>
      <c r="U21" s="192" t="s">
        <v>26</v>
      </c>
      <c r="V21" s="193" t="s">
        <v>62</v>
      </c>
    </row>
    <row r="22" spans="1:23" ht="15.75" x14ac:dyDescent="0.25">
      <c r="A22" s="173">
        <v>1</v>
      </c>
      <c r="B22" s="57"/>
      <c r="C22" s="57"/>
      <c r="D22" s="57"/>
      <c r="E22" s="58"/>
      <c r="F22" s="58"/>
      <c r="G22" s="58"/>
      <c r="H22" s="58"/>
      <c r="I22" s="97"/>
      <c r="J22" s="97"/>
      <c r="K22" s="97"/>
      <c r="L22" s="97"/>
      <c r="M22" s="97"/>
      <c r="O22" s="417">
        <f>SUM(E22,F22*D22, G22*D22,H22)</f>
        <v>0</v>
      </c>
      <c r="P22" s="105"/>
      <c r="Q22" s="194">
        <f>I22*$O22</f>
        <v>0</v>
      </c>
      <c r="R22" s="195">
        <f t="shared" ref="R22:R29" si="4">J22*$O22</f>
        <v>0</v>
      </c>
      <c r="S22" s="195">
        <f t="shared" ref="S22:S29" si="5">K22*$O22</f>
        <v>0</v>
      </c>
      <c r="T22" s="195">
        <f t="shared" ref="T22:T29" si="6">L22*$O22</f>
        <v>0</v>
      </c>
      <c r="U22" s="195">
        <f t="shared" ref="U22:U29" si="7">M22*$O22</f>
        <v>0</v>
      </c>
      <c r="V22" s="196">
        <f>SUM(Q22:U22)</f>
        <v>0</v>
      </c>
    </row>
    <row r="23" spans="1:23" ht="15.75" x14ac:dyDescent="0.25">
      <c r="A23" s="173">
        <v>2</v>
      </c>
      <c r="B23" s="57"/>
      <c r="C23" s="57"/>
      <c r="D23" s="57"/>
      <c r="E23" s="58"/>
      <c r="F23" s="58"/>
      <c r="G23" s="58"/>
      <c r="H23" s="58"/>
      <c r="I23" s="97"/>
      <c r="J23" s="97"/>
      <c r="K23" s="97"/>
      <c r="L23" s="97"/>
      <c r="M23" s="97"/>
      <c r="O23" s="417">
        <f t="shared" ref="O23:O29" si="8">SUM(E23,F23*D23, G23*D23,H23)</f>
        <v>0</v>
      </c>
      <c r="P23" s="105"/>
      <c r="Q23" s="194">
        <f t="shared" ref="Q23:Q29" si="9">I23*$O23</f>
        <v>0</v>
      </c>
      <c r="R23" s="195">
        <f t="shared" si="4"/>
        <v>0</v>
      </c>
      <c r="S23" s="195">
        <f t="shared" si="5"/>
        <v>0</v>
      </c>
      <c r="T23" s="195">
        <f t="shared" si="6"/>
        <v>0</v>
      </c>
      <c r="U23" s="195">
        <f t="shared" si="7"/>
        <v>0</v>
      </c>
      <c r="V23" s="196">
        <f t="shared" ref="V23:V30" si="10">SUM(Q23:U23)</f>
        <v>0</v>
      </c>
    </row>
    <row r="24" spans="1:23" ht="15.75" x14ac:dyDescent="0.25">
      <c r="A24" s="173">
        <v>3</v>
      </c>
      <c r="B24" s="57"/>
      <c r="C24" s="57"/>
      <c r="D24" s="57"/>
      <c r="E24" s="58"/>
      <c r="F24" s="58"/>
      <c r="G24" s="58"/>
      <c r="H24" s="58"/>
      <c r="I24" s="97"/>
      <c r="J24" s="97"/>
      <c r="K24" s="97"/>
      <c r="L24" s="97"/>
      <c r="M24" s="97"/>
      <c r="O24" s="417">
        <f t="shared" si="8"/>
        <v>0</v>
      </c>
      <c r="P24" s="105"/>
      <c r="Q24" s="194">
        <f t="shared" si="9"/>
        <v>0</v>
      </c>
      <c r="R24" s="195">
        <f t="shared" si="4"/>
        <v>0</v>
      </c>
      <c r="S24" s="195">
        <f t="shared" si="5"/>
        <v>0</v>
      </c>
      <c r="T24" s="195">
        <f t="shared" si="6"/>
        <v>0</v>
      </c>
      <c r="U24" s="195">
        <f t="shared" si="7"/>
        <v>0</v>
      </c>
      <c r="V24" s="196">
        <f t="shared" si="10"/>
        <v>0</v>
      </c>
    </row>
    <row r="25" spans="1:23" ht="15.75" x14ac:dyDescent="0.25">
      <c r="A25" s="173">
        <v>4</v>
      </c>
      <c r="B25" s="57"/>
      <c r="C25" s="57"/>
      <c r="D25" s="57"/>
      <c r="E25" s="58"/>
      <c r="F25" s="58"/>
      <c r="G25" s="58"/>
      <c r="H25" s="58"/>
      <c r="I25" s="97"/>
      <c r="J25" s="97"/>
      <c r="K25" s="97"/>
      <c r="L25" s="97"/>
      <c r="M25" s="97"/>
      <c r="O25" s="417">
        <f t="shared" si="8"/>
        <v>0</v>
      </c>
      <c r="P25" s="105"/>
      <c r="Q25" s="194">
        <f t="shared" si="9"/>
        <v>0</v>
      </c>
      <c r="R25" s="195">
        <f t="shared" si="4"/>
        <v>0</v>
      </c>
      <c r="S25" s="195">
        <f t="shared" si="5"/>
        <v>0</v>
      </c>
      <c r="T25" s="195">
        <f t="shared" si="6"/>
        <v>0</v>
      </c>
      <c r="U25" s="195">
        <f t="shared" si="7"/>
        <v>0</v>
      </c>
      <c r="V25" s="196">
        <f t="shared" si="10"/>
        <v>0</v>
      </c>
    </row>
    <row r="26" spans="1:23" ht="15.75" x14ac:dyDescent="0.25">
      <c r="A26" s="173">
        <v>5</v>
      </c>
      <c r="B26" s="57"/>
      <c r="C26" s="57"/>
      <c r="D26" s="57"/>
      <c r="E26" s="58"/>
      <c r="F26" s="58"/>
      <c r="G26" s="58"/>
      <c r="H26" s="58"/>
      <c r="I26" s="97"/>
      <c r="J26" s="97"/>
      <c r="K26" s="97"/>
      <c r="L26" s="97"/>
      <c r="M26" s="97"/>
      <c r="O26" s="417">
        <f t="shared" si="8"/>
        <v>0</v>
      </c>
      <c r="P26" s="105"/>
      <c r="Q26" s="194">
        <f t="shared" si="9"/>
        <v>0</v>
      </c>
      <c r="R26" s="195">
        <f t="shared" si="4"/>
        <v>0</v>
      </c>
      <c r="S26" s="195">
        <f t="shared" si="5"/>
        <v>0</v>
      </c>
      <c r="T26" s="195">
        <f t="shared" si="6"/>
        <v>0</v>
      </c>
      <c r="U26" s="195">
        <f t="shared" si="7"/>
        <v>0</v>
      </c>
      <c r="V26" s="196">
        <f t="shared" si="10"/>
        <v>0</v>
      </c>
    </row>
    <row r="27" spans="1:23" ht="15.75" x14ac:dyDescent="0.25">
      <c r="A27" s="173">
        <v>6</v>
      </c>
      <c r="B27" s="57"/>
      <c r="C27" s="57"/>
      <c r="D27" s="57"/>
      <c r="E27" s="58"/>
      <c r="F27" s="58"/>
      <c r="G27" s="58"/>
      <c r="H27" s="58"/>
      <c r="I27" s="97"/>
      <c r="J27" s="97"/>
      <c r="K27" s="97"/>
      <c r="L27" s="97"/>
      <c r="M27" s="97"/>
      <c r="O27" s="417">
        <f t="shared" si="8"/>
        <v>0</v>
      </c>
      <c r="P27" s="105"/>
      <c r="Q27" s="194">
        <f t="shared" si="9"/>
        <v>0</v>
      </c>
      <c r="R27" s="195">
        <f t="shared" si="4"/>
        <v>0</v>
      </c>
      <c r="S27" s="195">
        <f t="shared" si="5"/>
        <v>0</v>
      </c>
      <c r="T27" s="195">
        <f t="shared" si="6"/>
        <v>0</v>
      </c>
      <c r="U27" s="195">
        <f t="shared" si="7"/>
        <v>0</v>
      </c>
      <c r="V27" s="196">
        <f t="shared" si="10"/>
        <v>0</v>
      </c>
    </row>
    <row r="28" spans="1:23" ht="15.75" x14ac:dyDescent="0.25">
      <c r="A28" s="173">
        <v>7</v>
      </c>
      <c r="B28" s="57"/>
      <c r="C28" s="57"/>
      <c r="D28" s="57"/>
      <c r="E28" s="58"/>
      <c r="F28" s="58"/>
      <c r="G28" s="58"/>
      <c r="H28" s="58"/>
      <c r="I28" s="97"/>
      <c r="J28" s="97"/>
      <c r="K28" s="97"/>
      <c r="L28" s="97"/>
      <c r="M28" s="97"/>
      <c r="O28" s="417">
        <f t="shared" si="8"/>
        <v>0</v>
      </c>
      <c r="P28" s="105"/>
      <c r="Q28" s="194">
        <f t="shared" si="9"/>
        <v>0</v>
      </c>
      <c r="R28" s="195">
        <f t="shared" si="4"/>
        <v>0</v>
      </c>
      <c r="S28" s="195">
        <f t="shared" si="5"/>
        <v>0</v>
      </c>
      <c r="T28" s="195">
        <f t="shared" si="6"/>
        <v>0</v>
      </c>
      <c r="U28" s="195">
        <f t="shared" si="7"/>
        <v>0</v>
      </c>
      <c r="V28" s="196">
        <f t="shared" si="10"/>
        <v>0</v>
      </c>
    </row>
    <row r="29" spans="1:23" ht="16.5" thickBot="1" x14ac:dyDescent="0.3">
      <c r="A29" s="173">
        <v>8</v>
      </c>
      <c r="B29" s="57"/>
      <c r="C29" s="57"/>
      <c r="D29" s="57"/>
      <c r="E29" s="58"/>
      <c r="F29" s="58"/>
      <c r="G29" s="58"/>
      <c r="H29" s="58"/>
      <c r="I29" s="97"/>
      <c r="J29" s="97"/>
      <c r="K29" s="97"/>
      <c r="L29" s="97"/>
      <c r="M29" s="97"/>
      <c r="O29" s="418">
        <f t="shared" si="8"/>
        <v>0</v>
      </c>
      <c r="P29" s="105"/>
      <c r="Q29" s="194">
        <f t="shared" si="9"/>
        <v>0</v>
      </c>
      <c r="R29" s="195">
        <f t="shared" si="4"/>
        <v>0</v>
      </c>
      <c r="S29" s="195">
        <f t="shared" si="5"/>
        <v>0</v>
      </c>
      <c r="T29" s="195">
        <f t="shared" si="6"/>
        <v>0</v>
      </c>
      <c r="U29" s="195">
        <f t="shared" si="7"/>
        <v>0</v>
      </c>
      <c r="V29" s="196">
        <f t="shared" si="10"/>
        <v>0</v>
      </c>
    </row>
    <row r="30" spans="1:23" ht="15.75" thickBot="1" x14ac:dyDescent="0.3">
      <c r="P30" s="174" t="s">
        <v>207</v>
      </c>
      <c r="Q30" s="197">
        <f>SUM(Q22:Q29)</f>
        <v>0</v>
      </c>
      <c r="R30" s="175">
        <f>SUM(R22:R29)</f>
        <v>0</v>
      </c>
      <c r="S30" s="175">
        <f>SUM(S22:S29)</f>
        <v>0</v>
      </c>
      <c r="T30" s="175">
        <f>SUM(T22:T29)</f>
        <v>0</v>
      </c>
      <c r="U30" s="175">
        <f>SUM(U22:U29)</f>
        <v>0</v>
      </c>
      <c r="V30" s="198">
        <f t="shared" si="10"/>
        <v>0</v>
      </c>
    </row>
    <row r="31" spans="1:23" ht="15.75" thickBot="1" x14ac:dyDescent="0.3">
      <c r="V31" s="169"/>
      <c r="W31" s="169"/>
    </row>
    <row r="32" spans="1:23" ht="21.75" thickBot="1" x14ac:dyDescent="0.4">
      <c r="T32" s="545" t="s">
        <v>101</v>
      </c>
      <c r="U32" s="546"/>
      <c r="V32" s="205">
        <f>V17+V30</f>
        <v>0</v>
      </c>
    </row>
  </sheetData>
  <sheetProtection algorithmName="SHA-512" hashValue="VzpxFgUDhY8Syr0GK3gCr2+IV5ORCcyCsJ+r/pcW4vw/f8kHpPj4vSEYYGtYzJ6FXVo2wV6/q76Vff97qIMcvA==" saltValue="nNVg9Qk8+2sbsm82KkHGrA==" spinCount="100000" sheet="1" objects="1" scenarios="1"/>
  <mergeCells count="13">
    <mergeCell ref="B1:M2"/>
    <mergeCell ref="T32:U32"/>
    <mergeCell ref="Q7:V7"/>
    <mergeCell ref="Q20:V20"/>
    <mergeCell ref="B7:D7"/>
    <mergeCell ref="E7:H7"/>
    <mergeCell ref="I7:M7"/>
    <mergeCell ref="B20:D20"/>
    <mergeCell ref="E20:H20"/>
    <mergeCell ref="I20:M20"/>
    <mergeCell ref="C3:M3"/>
    <mergeCell ref="C4:M4"/>
    <mergeCell ref="B3:B4"/>
  </mergeCells>
  <dataValidations count="1">
    <dataValidation type="whole" allowBlank="1" showInputMessage="1" showErrorMessage="1" sqref="I22:M29 I9:M16" xr:uid="{42D033A0-5AAF-4943-A588-869B7EE127CC}">
      <formula1>0</formula1>
      <formula2>20</formula2>
    </dataValidation>
  </dataValidations>
  <hyperlinks>
    <hyperlink ref="C3" r:id="rId1" display="Per-Diem rates for USA travel" xr:uid="{E0CA5E33-B537-48D7-A4F2-02DD7A7376D1}"/>
    <hyperlink ref="C4" r:id="rId2" display="International Travel Per Diem" xr:uid="{5F393AB4-78C3-4384-B990-C0F15F813C19}"/>
  </hyperlinks>
  <pageMargins left="0.7" right="0.7" top="0.75" bottom="0.75" header="0.3" footer="0.3"/>
  <pageSetup orientation="portrait" verticalDpi="0"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867AB-2B07-45FC-B2AE-A13130621CC5}">
  <sheetPr codeName="Sheet7">
    <tabColor theme="8" tint="-0.249977111117893"/>
  </sheetPr>
  <dimension ref="A1:X56"/>
  <sheetViews>
    <sheetView zoomScale="55" zoomScaleNormal="55" workbookViewId="0">
      <selection activeCell="E8" sqref="E8 J8"/>
    </sheetView>
  </sheetViews>
  <sheetFormatPr defaultRowHeight="15" x14ac:dyDescent="0.25"/>
  <cols>
    <col min="1" max="1" width="6.42578125" style="165" customWidth="1"/>
    <col min="2" max="2" width="20.42578125" style="165" customWidth="1"/>
    <col min="3" max="3" width="25.5703125" style="165" customWidth="1"/>
    <col min="4" max="4" width="22" style="165" customWidth="1"/>
    <col min="5" max="5" width="22.140625" style="165" customWidth="1"/>
    <col min="6" max="6" width="20.42578125" style="165" customWidth="1"/>
    <col min="7" max="7" width="17.85546875" style="165" customWidth="1"/>
    <col min="8" max="8" width="19.42578125" style="165" customWidth="1"/>
    <col min="9" max="9" width="15.28515625" style="165" customWidth="1"/>
    <col min="10" max="10" width="13.85546875" style="165" customWidth="1"/>
    <col min="11" max="11" width="16.42578125" style="165" customWidth="1"/>
    <col min="12" max="12" width="17" style="165" customWidth="1"/>
    <col min="13" max="13" width="17.85546875" style="165" customWidth="1"/>
    <col min="14" max="14" width="3.42578125" style="165" customWidth="1"/>
    <col min="15" max="15" width="19.42578125" style="165" customWidth="1"/>
    <col min="16" max="16" width="8.85546875" style="165" customWidth="1"/>
    <col min="17" max="17" width="18.85546875" style="167" customWidth="1"/>
    <col min="18" max="19" width="20.42578125" style="167" customWidth="1"/>
    <col min="20" max="20" width="22.85546875" style="167" customWidth="1"/>
    <col min="21" max="21" width="22.28515625" style="167" customWidth="1"/>
    <col min="22" max="22" width="21.7109375" style="165" customWidth="1"/>
    <col min="23" max="23" width="13.140625" style="165" customWidth="1"/>
    <col min="24" max="24" width="18.140625" style="165" customWidth="1"/>
    <col min="25" max="16384" width="9.140625" style="165"/>
  </cols>
  <sheetData>
    <row r="1" spans="1:24" s="163" customFormat="1" ht="37.5" customHeight="1" x14ac:dyDescent="0.25">
      <c r="A1" s="164"/>
      <c r="B1" s="533" t="s">
        <v>287</v>
      </c>
      <c r="C1" s="534"/>
      <c r="D1" s="534"/>
      <c r="E1" s="534"/>
      <c r="F1" s="534"/>
      <c r="G1" s="534"/>
      <c r="H1" s="534"/>
      <c r="I1" s="534"/>
      <c r="J1" s="534"/>
      <c r="K1" s="534"/>
      <c r="L1" s="534"/>
      <c r="M1" s="535"/>
      <c r="N1" s="165"/>
      <c r="Q1" s="166"/>
      <c r="R1" s="166"/>
      <c r="S1" s="166"/>
      <c r="T1" s="166"/>
      <c r="U1" s="166"/>
    </row>
    <row r="2" spans="1:24" s="163" customFormat="1" ht="33" customHeight="1" thickBot="1" x14ac:dyDescent="0.3">
      <c r="A2" s="164"/>
      <c r="B2" s="536"/>
      <c r="C2" s="537"/>
      <c r="D2" s="537"/>
      <c r="E2" s="537"/>
      <c r="F2" s="537"/>
      <c r="G2" s="537"/>
      <c r="H2" s="537"/>
      <c r="I2" s="537"/>
      <c r="J2" s="537"/>
      <c r="K2" s="537"/>
      <c r="L2" s="537"/>
      <c r="M2" s="538"/>
      <c r="N2" s="165"/>
      <c r="Q2" s="166"/>
      <c r="R2" s="166"/>
      <c r="S2" s="166"/>
      <c r="T2" s="166"/>
      <c r="U2" s="166"/>
    </row>
    <row r="3" spans="1:24" s="163" customFormat="1" ht="18.75" customHeight="1" thickBot="1" x14ac:dyDescent="0.3">
      <c r="A3" s="164"/>
      <c r="B3" s="342" t="s">
        <v>270</v>
      </c>
      <c r="C3" s="559" t="s">
        <v>271</v>
      </c>
      <c r="D3" s="560"/>
      <c r="E3" s="560"/>
      <c r="F3" s="560"/>
      <c r="G3" s="560"/>
      <c r="H3" s="560"/>
      <c r="I3" s="560"/>
      <c r="J3" s="560"/>
      <c r="K3" s="560"/>
      <c r="L3" s="560"/>
      <c r="M3" s="561"/>
      <c r="N3" s="165"/>
      <c r="Q3" s="166"/>
      <c r="R3" s="166"/>
      <c r="S3" s="166"/>
      <c r="T3" s="166"/>
      <c r="U3" s="166"/>
    </row>
    <row r="4" spans="1:24" s="163" customFormat="1" ht="18.75" customHeight="1" x14ac:dyDescent="0.25">
      <c r="B4" s="203"/>
      <c r="C4" s="203"/>
      <c r="D4" s="203"/>
      <c r="E4" s="203"/>
      <c r="F4" s="203"/>
      <c r="G4" s="203"/>
      <c r="H4" s="203"/>
      <c r="I4" s="203"/>
      <c r="J4" s="203"/>
      <c r="K4" s="203"/>
      <c r="N4" s="165"/>
      <c r="Q4" s="166"/>
      <c r="R4" s="166"/>
      <c r="S4" s="166"/>
      <c r="T4" s="166"/>
      <c r="U4" s="166"/>
    </row>
    <row r="5" spans="1:24" ht="15.75" thickBot="1" x14ac:dyDescent="0.3"/>
    <row r="6" spans="1:24" s="163" customFormat="1" ht="26.45" customHeight="1" thickBot="1" x14ac:dyDescent="0.3">
      <c r="A6" s="164"/>
      <c r="B6" s="202" t="s">
        <v>93</v>
      </c>
      <c r="C6" s="202"/>
      <c r="D6" s="567" t="s">
        <v>113</v>
      </c>
      <c r="E6" s="565" t="s">
        <v>118</v>
      </c>
      <c r="F6" s="566"/>
      <c r="G6" s="59">
        <v>0</v>
      </c>
      <c r="H6" s="201"/>
      <c r="I6" s="550" t="s">
        <v>110</v>
      </c>
      <c r="J6" s="551"/>
      <c r="K6" s="551"/>
      <c r="L6" s="551"/>
      <c r="M6" s="552"/>
      <c r="N6" s="165"/>
      <c r="P6" s="164"/>
      <c r="Q6" s="547" t="s">
        <v>124</v>
      </c>
      <c r="R6" s="548"/>
      <c r="S6" s="548"/>
      <c r="T6" s="548"/>
      <c r="U6" s="548"/>
      <c r="V6" s="549"/>
    </row>
    <row r="7" spans="1:24" s="163" customFormat="1" ht="35.450000000000003" customHeight="1" x14ac:dyDescent="0.25">
      <c r="A7" s="164"/>
      <c r="B7" s="188" t="s">
        <v>109</v>
      </c>
      <c r="C7" s="188"/>
      <c r="D7" s="568"/>
      <c r="E7" s="170" t="s">
        <v>114</v>
      </c>
      <c r="F7" s="189" t="s">
        <v>115</v>
      </c>
      <c r="G7" s="189" t="s">
        <v>116</v>
      </c>
      <c r="H7" s="190" t="s">
        <v>117</v>
      </c>
      <c r="I7" s="170" t="s">
        <v>18</v>
      </c>
      <c r="J7" s="171" t="s">
        <v>19</v>
      </c>
      <c r="K7" s="171" t="s">
        <v>24</v>
      </c>
      <c r="L7" s="171" t="s">
        <v>25</v>
      </c>
      <c r="M7" s="172" t="s">
        <v>26</v>
      </c>
      <c r="N7" s="165"/>
      <c r="O7" s="168"/>
      <c r="P7" s="164"/>
      <c r="Q7" s="191" t="s">
        <v>18</v>
      </c>
      <c r="R7" s="192" t="s">
        <v>19</v>
      </c>
      <c r="S7" s="192" t="s">
        <v>24</v>
      </c>
      <c r="T7" s="192" t="s">
        <v>25</v>
      </c>
      <c r="U7" s="192" t="s">
        <v>26</v>
      </c>
      <c r="V7" s="193" t="s">
        <v>62</v>
      </c>
    </row>
    <row r="8" spans="1:24" ht="15.75" x14ac:dyDescent="0.25">
      <c r="A8" s="173">
        <v>1</v>
      </c>
      <c r="B8" s="55"/>
      <c r="C8" s="56"/>
      <c r="D8" s="56"/>
      <c r="E8" s="179">
        <f>D8*(1+$G$6)</f>
        <v>0</v>
      </c>
      <c r="F8" s="179">
        <f t="shared" ref="F8:H8" si="0">E8*(1+$G$6)</f>
        <v>0</v>
      </c>
      <c r="G8" s="179">
        <f t="shared" si="0"/>
        <v>0</v>
      </c>
      <c r="H8" s="179">
        <f t="shared" si="0"/>
        <v>0</v>
      </c>
      <c r="I8" s="97"/>
      <c r="J8" s="97"/>
      <c r="K8" s="97"/>
      <c r="L8" s="97"/>
      <c r="M8" s="97"/>
      <c r="O8" s="169"/>
      <c r="P8" s="105"/>
      <c r="Q8" s="194">
        <f>D8*I8</f>
        <v>0</v>
      </c>
      <c r="R8" s="195">
        <f t="shared" ref="R8:U8" si="1">E8*J8</f>
        <v>0</v>
      </c>
      <c r="S8" s="195">
        <f t="shared" si="1"/>
        <v>0</v>
      </c>
      <c r="T8" s="195">
        <f t="shared" si="1"/>
        <v>0</v>
      </c>
      <c r="U8" s="195">
        <f t="shared" si="1"/>
        <v>0</v>
      </c>
      <c r="V8" s="196">
        <f>SUM(Q8:U8)</f>
        <v>0</v>
      </c>
      <c r="X8" s="177"/>
    </row>
    <row r="9" spans="1:24" ht="15.75" x14ac:dyDescent="0.25">
      <c r="A9" s="173">
        <v>2</v>
      </c>
      <c r="B9" s="57"/>
      <c r="C9" s="58"/>
      <c r="D9" s="58"/>
      <c r="E9" s="179">
        <f t="shared" ref="E9:H9" si="2">D9*(1+$G$6)</f>
        <v>0</v>
      </c>
      <c r="F9" s="179">
        <f t="shared" si="2"/>
        <v>0</v>
      </c>
      <c r="G9" s="179">
        <f t="shared" si="2"/>
        <v>0</v>
      </c>
      <c r="H9" s="179">
        <f t="shared" si="2"/>
        <v>0</v>
      </c>
      <c r="I9" s="97"/>
      <c r="J9" s="97"/>
      <c r="K9" s="97"/>
      <c r="L9" s="97"/>
      <c r="M9" s="97"/>
      <c r="O9" s="169"/>
      <c r="P9" s="105"/>
      <c r="Q9" s="194">
        <f t="shared" ref="Q9:Q15" si="3">D9*I9</f>
        <v>0</v>
      </c>
      <c r="R9" s="195">
        <f t="shared" ref="R9:R15" si="4">E9*J9</f>
        <v>0</v>
      </c>
      <c r="S9" s="195">
        <f t="shared" ref="S9:S15" si="5">F9*K9</f>
        <v>0</v>
      </c>
      <c r="T9" s="195">
        <f t="shared" ref="T9:T15" si="6">G9*L9</f>
        <v>0</v>
      </c>
      <c r="U9" s="195">
        <f t="shared" ref="U9:U15" si="7">H9*M9</f>
        <v>0</v>
      </c>
      <c r="V9" s="196">
        <f t="shared" ref="V9:V15" si="8">SUM(Q9:U9)</f>
        <v>0</v>
      </c>
      <c r="X9" s="177"/>
    </row>
    <row r="10" spans="1:24" ht="15.75" x14ac:dyDescent="0.25">
      <c r="A10" s="173">
        <v>3</v>
      </c>
      <c r="B10" s="57"/>
      <c r="C10" s="58"/>
      <c r="D10" s="58"/>
      <c r="E10" s="179">
        <f t="shared" ref="E10:H10" si="9">D10*(1+$G$6)</f>
        <v>0</v>
      </c>
      <c r="F10" s="179">
        <f t="shared" si="9"/>
        <v>0</v>
      </c>
      <c r="G10" s="179">
        <f t="shared" si="9"/>
        <v>0</v>
      </c>
      <c r="H10" s="179">
        <f t="shared" si="9"/>
        <v>0</v>
      </c>
      <c r="I10" s="97"/>
      <c r="J10" s="97"/>
      <c r="K10" s="97"/>
      <c r="L10" s="97"/>
      <c r="M10" s="97"/>
      <c r="O10" s="169"/>
      <c r="P10" s="105"/>
      <c r="Q10" s="194">
        <f t="shared" si="3"/>
        <v>0</v>
      </c>
      <c r="R10" s="195">
        <f t="shared" si="4"/>
        <v>0</v>
      </c>
      <c r="S10" s="195">
        <f t="shared" si="5"/>
        <v>0</v>
      </c>
      <c r="T10" s="195">
        <f t="shared" si="6"/>
        <v>0</v>
      </c>
      <c r="U10" s="195">
        <f t="shared" si="7"/>
        <v>0</v>
      </c>
      <c r="V10" s="196">
        <f t="shared" si="8"/>
        <v>0</v>
      </c>
      <c r="X10" s="177"/>
    </row>
    <row r="11" spans="1:24" ht="15.75" x14ac:dyDescent="0.25">
      <c r="A11" s="173">
        <v>4</v>
      </c>
      <c r="B11" s="57"/>
      <c r="C11" s="58"/>
      <c r="D11" s="58"/>
      <c r="E11" s="179">
        <f t="shared" ref="E11:H11" si="10">D11*(1+$G$6)</f>
        <v>0</v>
      </c>
      <c r="F11" s="179">
        <f t="shared" si="10"/>
        <v>0</v>
      </c>
      <c r="G11" s="179">
        <f t="shared" si="10"/>
        <v>0</v>
      </c>
      <c r="H11" s="179">
        <f t="shared" si="10"/>
        <v>0</v>
      </c>
      <c r="I11" s="97"/>
      <c r="J11" s="97"/>
      <c r="K11" s="97"/>
      <c r="L11" s="97"/>
      <c r="M11" s="97"/>
      <c r="O11" s="169"/>
      <c r="P11" s="105"/>
      <c r="Q11" s="194">
        <f t="shared" si="3"/>
        <v>0</v>
      </c>
      <c r="R11" s="195">
        <f t="shared" si="4"/>
        <v>0</v>
      </c>
      <c r="S11" s="195">
        <f t="shared" si="5"/>
        <v>0</v>
      </c>
      <c r="T11" s="195">
        <f t="shared" si="6"/>
        <v>0</v>
      </c>
      <c r="U11" s="195">
        <f t="shared" si="7"/>
        <v>0</v>
      </c>
      <c r="V11" s="196">
        <f t="shared" si="8"/>
        <v>0</v>
      </c>
      <c r="X11" s="177"/>
    </row>
    <row r="12" spans="1:24" ht="15.75" x14ac:dyDescent="0.25">
      <c r="A12" s="173">
        <v>5</v>
      </c>
      <c r="B12" s="57"/>
      <c r="C12" s="58"/>
      <c r="D12" s="58"/>
      <c r="E12" s="179">
        <f t="shared" ref="E12:H12" si="11">D12*(1+$G$6)</f>
        <v>0</v>
      </c>
      <c r="F12" s="179">
        <f t="shared" si="11"/>
        <v>0</v>
      </c>
      <c r="G12" s="179">
        <f t="shared" si="11"/>
        <v>0</v>
      </c>
      <c r="H12" s="179">
        <f t="shared" si="11"/>
        <v>0</v>
      </c>
      <c r="I12" s="97"/>
      <c r="J12" s="97"/>
      <c r="K12" s="97"/>
      <c r="L12" s="97"/>
      <c r="M12" s="97"/>
      <c r="O12" s="169"/>
      <c r="P12" s="105"/>
      <c r="Q12" s="194">
        <f t="shared" si="3"/>
        <v>0</v>
      </c>
      <c r="R12" s="195">
        <f t="shared" si="4"/>
        <v>0</v>
      </c>
      <c r="S12" s="195">
        <f t="shared" si="5"/>
        <v>0</v>
      </c>
      <c r="T12" s="195">
        <f t="shared" si="6"/>
        <v>0</v>
      </c>
      <c r="U12" s="195">
        <f t="shared" si="7"/>
        <v>0</v>
      </c>
      <c r="V12" s="196">
        <f t="shared" si="8"/>
        <v>0</v>
      </c>
    </row>
    <row r="13" spans="1:24" ht="15.75" x14ac:dyDescent="0.25">
      <c r="A13" s="173">
        <v>6</v>
      </c>
      <c r="B13" s="57"/>
      <c r="C13" s="58"/>
      <c r="D13" s="58"/>
      <c r="E13" s="179">
        <f t="shared" ref="E13:H13" si="12">D13*(1+$G$6)</f>
        <v>0</v>
      </c>
      <c r="F13" s="179">
        <f t="shared" si="12"/>
        <v>0</v>
      </c>
      <c r="G13" s="179">
        <f t="shared" si="12"/>
        <v>0</v>
      </c>
      <c r="H13" s="179">
        <f t="shared" si="12"/>
        <v>0</v>
      </c>
      <c r="I13" s="97"/>
      <c r="J13" s="97"/>
      <c r="K13" s="97"/>
      <c r="L13" s="97"/>
      <c r="M13" s="97"/>
      <c r="O13" s="169"/>
      <c r="P13" s="105"/>
      <c r="Q13" s="194">
        <f t="shared" si="3"/>
        <v>0</v>
      </c>
      <c r="R13" s="195">
        <f t="shared" si="4"/>
        <v>0</v>
      </c>
      <c r="S13" s="195">
        <f t="shared" si="5"/>
        <v>0</v>
      </c>
      <c r="T13" s="195">
        <f t="shared" si="6"/>
        <v>0</v>
      </c>
      <c r="U13" s="195">
        <f t="shared" si="7"/>
        <v>0</v>
      </c>
      <c r="V13" s="196">
        <f t="shared" si="8"/>
        <v>0</v>
      </c>
    </row>
    <row r="14" spans="1:24" ht="15.75" x14ac:dyDescent="0.25">
      <c r="A14" s="173">
        <v>7</v>
      </c>
      <c r="B14" s="57"/>
      <c r="C14" s="58"/>
      <c r="D14" s="58"/>
      <c r="E14" s="179">
        <f t="shared" ref="E14:H14" si="13">D14*(1+$G$6)</f>
        <v>0</v>
      </c>
      <c r="F14" s="179">
        <f t="shared" si="13"/>
        <v>0</v>
      </c>
      <c r="G14" s="179">
        <f t="shared" si="13"/>
        <v>0</v>
      </c>
      <c r="H14" s="179">
        <f t="shared" si="13"/>
        <v>0</v>
      </c>
      <c r="I14" s="97"/>
      <c r="J14" s="97"/>
      <c r="K14" s="97"/>
      <c r="L14" s="97"/>
      <c r="M14" s="97"/>
      <c r="O14" s="169"/>
      <c r="P14" s="105"/>
      <c r="Q14" s="194">
        <f t="shared" si="3"/>
        <v>0</v>
      </c>
      <c r="R14" s="195">
        <f t="shared" si="4"/>
        <v>0</v>
      </c>
      <c r="S14" s="195">
        <f t="shared" si="5"/>
        <v>0</v>
      </c>
      <c r="T14" s="195">
        <f t="shared" si="6"/>
        <v>0</v>
      </c>
      <c r="U14" s="195">
        <f t="shared" si="7"/>
        <v>0</v>
      </c>
      <c r="V14" s="196">
        <f t="shared" si="8"/>
        <v>0</v>
      </c>
    </row>
    <row r="15" spans="1:24" ht="15.75" x14ac:dyDescent="0.25">
      <c r="A15" s="173">
        <v>8</v>
      </c>
      <c r="B15" s="57"/>
      <c r="C15" s="58"/>
      <c r="D15" s="58"/>
      <c r="E15" s="179">
        <f t="shared" ref="E15:H15" si="14">D15*(1+$G$6)</f>
        <v>0</v>
      </c>
      <c r="F15" s="179">
        <f t="shared" si="14"/>
        <v>0</v>
      </c>
      <c r="G15" s="179">
        <f t="shared" si="14"/>
        <v>0</v>
      </c>
      <c r="H15" s="179">
        <f t="shared" si="14"/>
        <v>0</v>
      </c>
      <c r="I15" s="97"/>
      <c r="J15" s="97"/>
      <c r="K15" s="97"/>
      <c r="L15" s="97"/>
      <c r="M15" s="97"/>
      <c r="O15" s="169"/>
      <c r="P15" s="105"/>
      <c r="Q15" s="194">
        <f t="shared" si="3"/>
        <v>0</v>
      </c>
      <c r="R15" s="195">
        <f t="shared" si="4"/>
        <v>0</v>
      </c>
      <c r="S15" s="195">
        <f t="shared" si="5"/>
        <v>0</v>
      </c>
      <c r="T15" s="195">
        <f t="shared" si="6"/>
        <v>0</v>
      </c>
      <c r="U15" s="195">
        <f t="shared" si="7"/>
        <v>0</v>
      </c>
      <c r="V15" s="196">
        <f t="shared" si="8"/>
        <v>0</v>
      </c>
    </row>
    <row r="16" spans="1:24" ht="15.75" thickBot="1" x14ac:dyDescent="0.3">
      <c r="P16" s="174" t="s">
        <v>207</v>
      </c>
      <c r="Q16" s="197">
        <f t="shared" ref="Q16:V16" si="15">SUM(Q8:Q15)</f>
        <v>0</v>
      </c>
      <c r="R16" s="175">
        <f t="shared" si="15"/>
        <v>0</v>
      </c>
      <c r="S16" s="175">
        <f t="shared" si="15"/>
        <v>0</v>
      </c>
      <c r="T16" s="175">
        <f t="shared" si="15"/>
        <v>0</v>
      </c>
      <c r="U16" s="175">
        <f t="shared" si="15"/>
        <v>0</v>
      </c>
      <c r="V16" s="198">
        <f t="shared" si="15"/>
        <v>0</v>
      </c>
    </row>
    <row r="17" spans="1:23" x14ac:dyDescent="0.25">
      <c r="Q17" s="165"/>
      <c r="R17" s="165"/>
      <c r="S17" s="165"/>
      <c r="T17" s="165"/>
      <c r="U17" s="165"/>
    </row>
    <row r="18" spans="1:23" ht="15.75" thickBot="1" x14ac:dyDescent="0.3">
      <c r="Q18" s="165"/>
      <c r="R18" s="165"/>
      <c r="S18" s="165"/>
      <c r="T18" s="165"/>
      <c r="U18" s="165"/>
    </row>
    <row r="19" spans="1:23" s="163" customFormat="1" ht="26.45" customHeight="1" thickBot="1" x14ac:dyDescent="0.3">
      <c r="A19" s="164"/>
      <c r="B19" s="562" t="s">
        <v>15</v>
      </c>
      <c r="C19" s="563"/>
      <c r="D19" s="564"/>
      <c r="E19" s="550" t="s">
        <v>127</v>
      </c>
      <c r="F19" s="551"/>
      <c r="G19" s="551"/>
      <c r="H19" s="552"/>
      <c r="I19" s="550" t="s">
        <v>111</v>
      </c>
      <c r="J19" s="551"/>
      <c r="K19" s="551"/>
      <c r="L19" s="551"/>
      <c r="M19" s="552"/>
      <c r="N19" s="165"/>
      <c r="O19" s="419" t="s">
        <v>108</v>
      </c>
      <c r="P19" s="164"/>
      <c r="Q19" s="547" t="s">
        <v>108</v>
      </c>
      <c r="R19" s="548"/>
      <c r="S19" s="548"/>
      <c r="T19" s="548"/>
      <c r="U19" s="548"/>
      <c r="V19" s="549"/>
    </row>
    <row r="20" spans="1:23" s="163" customFormat="1" ht="35.450000000000003" customHeight="1" thickBot="1" x14ac:dyDescent="0.3">
      <c r="A20" s="164"/>
      <c r="B20" s="170" t="s">
        <v>109</v>
      </c>
      <c r="C20" s="171" t="s">
        <v>82</v>
      </c>
      <c r="D20" s="172" t="s">
        <v>89</v>
      </c>
      <c r="E20" s="170" t="s">
        <v>85</v>
      </c>
      <c r="F20" s="171" t="s">
        <v>92</v>
      </c>
      <c r="G20" s="171" t="s">
        <v>83</v>
      </c>
      <c r="H20" s="172" t="s">
        <v>84</v>
      </c>
      <c r="I20" s="170" t="s">
        <v>18</v>
      </c>
      <c r="J20" s="171" t="s">
        <v>19</v>
      </c>
      <c r="K20" s="171" t="s">
        <v>24</v>
      </c>
      <c r="L20" s="171" t="s">
        <v>25</v>
      </c>
      <c r="M20" s="172" t="s">
        <v>26</v>
      </c>
      <c r="N20" s="165"/>
      <c r="O20" s="420" t="s">
        <v>105</v>
      </c>
      <c r="P20" s="164"/>
      <c r="Q20" s="191" t="s">
        <v>18</v>
      </c>
      <c r="R20" s="192" t="s">
        <v>19</v>
      </c>
      <c r="S20" s="192" t="s">
        <v>24</v>
      </c>
      <c r="T20" s="192" t="s">
        <v>25</v>
      </c>
      <c r="U20" s="192" t="s">
        <v>26</v>
      </c>
      <c r="V20" s="193" t="s">
        <v>62</v>
      </c>
    </row>
    <row r="21" spans="1:23" ht="15.75" x14ac:dyDescent="0.25">
      <c r="A21" s="173">
        <v>1</v>
      </c>
      <c r="B21" s="57"/>
      <c r="C21" s="57"/>
      <c r="D21" s="57"/>
      <c r="E21" s="58"/>
      <c r="F21" s="58"/>
      <c r="G21" s="58"/>
      <c r="H21" s="58"/>
      <c r="I21" s="97"/>
      <c r="J21" s="97"/>
      <c r="K21" s="97"/>
      <c r="L21" s="97"/>
      <c r="M21" s="97"/>
      <c r="O21" s="417">
        <f>SUM(E21,F21*D21, G21*D21,H21)</f>
        <v>0</v>
      </c>
      <c r="P21" s="105"/>
      <c r="Q21" s="194">
        <f>I21*$O21</f>
        <v>0</v>
      </c>
      <c r="R21" s="195">
        <f t="shared" ref="R21:U28" si="16">J21*$O21</f>
        <v>0</v>
      </c>
      <c r="S21" s="195">
        <f t="shared" si="16"/>
        <v>0</v>
      </c>
      <c r="T21" s="195">
        <f t="shared" si="16"/>
        <v>0</v>
      </c>
      <c r="U21" s="195">
        <f t="shared" si="16"/>
        <v>0</v>
      </c>
      <c r="V21" s="196">
        <f>SUM(Q21:U21)</f>
        <v>0</v>
      </c>
    </row>
    <row r="22" spans="1:23" ht="15.75" x14ac:dyDescent="0.25">
      <c r="A22" s="173">
        <v>2</v>
      </c>
      <c r="B22" s="57"/>
      <c r="C22" s="57"/>
      <c r="D22" s="57"/>
      <c r="E22" s="58"/>
      <c r="F22" s="58"/>
      <c r="G22" s="58"/>
      <c r="H22" s="58"/>
      <c r="I22" s="97"/>
      <c r="J22" s="97"/>
      <c r="K22" s="97"/>
      <c r="L22" s="97"/>
      <c r="M22" s="97"/>
      <c r="O22" s="417">
        <f t="shared" ref="O22:O28" si="17">SUM(E22,F22*D22, G22*D22,H22)</f>
        <v>0</v>
      </c>
      <c r="P22" s="105"/>
      <c r="Q22" s="194">
        <f t="shared" ref="Q22:Q28" si="18">I22*$O22</f>
        <v>0</v>
      </c>
      <c r="R22" s="195">
        <f t="shared" si="16"/>
        <v>0</v>
      </c>
      <c r="S22" s="195">
        <f t="shared" si="16"/>
        <v>0</v>
      </c>
      <c r="T22" s="195">
        <f t="shared" si="16"/>
        <v>0</v>
      </c>
      <c r="U22" s="195">
        <f t="shared" si="16"/>
        <v>0</v>
      </c>
      <c r="V22" s="196">
        <f t="shared" ref="V22:V29" si="19">SUM(Q22:U22)</f>
        <v>0</v>
      </c>
    </row>
    <row r="23" spans="1:23" ht="15.75" x14ac:dyDescent="0.25">
      <c r="A23" s="173">
        <v>3</v>
      </c>
      <c r="B23" s="57"/>
      <c r="C23" s="57"/>
      <c r="D23" s="57"/>
      <c r="E23" s="58"/>
      <c r="F23" s="58"/>
      <c r="G23" s="58"/>
      <c r="H23" s="58"/>
      <c r="I23" s="97"/>
      <c r="J23" s="97"/>
      <c r="K23" s="97"/>
      <c r="L23" s="97"/>
      <c r="M23" s="97"/>
      <c r="O23" s="417">
        <f t="shared" si="17"/>
        <v>0</v>
      </c>
      <c r="P23" s="105"/>
      <c r="Q23" s="194">
        <f t="shared" si="18"/>
        <v>0</v>
      </c>
      <c r="R23" s="195">
        <f t="shared" si="16"/>
        <v>0</v>
      </c>
      <c r="S23" s="195">
        <f t="shared" si="16"/>
        <v>0</v>
      </c>
      <c r="T23" s="195">
        <f t="shared" si="16"/>
        <v>0</v>
      </c>
      <c r="U23" s="195">
        <f t="shared" si="16"/>
        <v>0</v>
      </c>
      <c r="V23" s="196">
        <f t="shared" si="19"/>
        <v>0</v>
      </c>
    </row>
    <row r="24" spans="1:23" ht="15.75" x14ac:dyDescent="0.25">
      <c r="A24" s="173">
        <v>4</v>
      </c>
      <c r="B24" s="57"/>
      <c r="C24" s="57"/>
      <c r="D24" s="57"/>
      <c r="E24" s="58"/>
      <c r="F24" s="58"/>
      <c r="G24" s="58"/>
      <c r="H24" s="58"/>
      <c r="I24" s="97"/>
      <c r="J24" s="97"/>
      <c r="K24" s="97"/>
      <c r="L24" s="97"/>
      <c r="M24" s="97"/>
      <c r="O24" s="417">
        <f t="shared" si="17"/>
        <v>0</v>
      </c>
      <c r="P24" s="105"/>
      <c r="Q24" s="194">
        <f t="shared" si="18"/>
        <v>0</v>
      </c>
      <c r="R24" s="195">
        <f t="shared" si="16"/>
        <v>0</v>
      </c>
      <c r="S24" s="195">
        <f t="shared" si="16"/>
        <v>0</v>
      </c>
      <c r="T24" s="195">
        <f t="shared" si="16"/>
        <v>0</v>
      </c>
      <c r="U24" s="195">
        <f t="shared" si="16"/>
        <v>0</v>
      </c>
      <c r="V24" s="196">
        <f t="shared" si="19"/>
        <v>0</v>
      </c>
    </row>
    <row r="25" spans="1:23" ht="15.75" x14ac:dyDescent="0.25">
      <c r="A25" s="173">
        <v>5</v>
      </c>
      <c r="B25" s="57"/>
      <c r="C25" s="57"/>
      <c r="D25" s="57"/>
      <c r="E25" s="58"/>
      <c r="F25" s="58"/>
      <c r="G25" s="58"/>
      <c r="H25" s="58"/>
      <c r="I25" s="97"/>
      <c r="J25" s="97"/>
      <c r="K25" s="97"/>
      <c r="L25" s="97"/>
      <c r="M25" s="97"/>
      <c r="O25" s="417">
        <f t="shared" si="17"/>
        <v>0</v>
      </c>
      <c r="P25" s="105"/>
      <c r="Q25" s="194">
        <f t="shared" si="18"/>
        <v>0</v>
      </c>
      <c r="R25" s="195">
        <f t="shared" si="16"/>
        <v>0</v>
      </c>
      <c r="S25" s="195">
        <f t="shared" si="16"/>
        <v>0</v>
      </c>
      <c r="T25" s="195">
        <f t="shared" si="16"/>
        <v>0</v>
      </c>
      <c r="U25" s="195">
        <f t="shared" si="16"/>
        <v>0</v>
      </c>
      <c r="V25" s="196">
        <f t="shared" si="19"/>
        <v>0</v>
      </c>
    </row>
    <row r="26" spans="1:23" ht="15.75" x14ac:dyDescent="0.25">
      <c r="A26" s="173">
        <v>6</v>
      </c>
      <c r="B26" s="57"/>
      <c r="C26" s="57"/>
      <c r="D26" s="57"/>
      <c r="E26" s="58"/>
      <c r="F26" s="58"/>
      <c r="G26" s="58"/>
      <c r="H26" s="58"/>
      <c r="I26" s="97"/>
      <c r="J26" s="97"/>
      <c r="K26" s="97"/>
      <c r="L26" s="97"/>
      <c r="M26" s="97"/>
      <c r="O26" s="417">
        <f t="shared" si="17"/>
        <v>0</v>
      </c>
      <c r="P26" s="105"/>
      <c r="Q26" s="194">
        <f t="shared" si="18"/>
        <v>0</v>
      </c>
      <c r="R26" s="195">
        <f t="shared" si="16"/>
        <v>0</v>
      </c>
      <c r="S26" s="195">
        <f t="shared" si="16"/>
        <v>0</v>
      </c>
      <c r="T26" s="195">
        <f t="shared" si="16"/>
        <v>0</v>
      </c>
      <c r="U26" s="195">
        <f t="shared" si="16"/>
        <v>0</v>
      </c>
      <c r="V26" s="196">
        <f t="shared" si="19"/>
        <v>0</v>
      </c>
    </row>
    <row r="27" spans="1:23" ht="15.75" x14ac:dyDescent="0.25">
      <c r="A27" s="173">
        <v>7</v>
      </c>
      <c r="B27" s="57"/>
      <c r="C27" s="57"/>
      <c r="D27" s="57"/>
      <c r="E27" s="58"/>
      <c r="F27" s="58"/>
      <c r="G27" s="58"/>
      <c r="H27" s="58"/>
      <c r="I27" s="97"/>
      <c r="J27" s="97"/>
      <c r="K27" s="97"/>
      <c r="L27" s="97"/>
      <c r="M27" s="97"/>
      <c r="O27" s="417">
        <f t="shared" si="17"/>
        <v>0</v>
      </c>
      <c r="P27" s="105"/>
      <c r="Q27" s="194">
        <f t="shared" si="18"/>
        <v>0</v>
      </c>
      <c r="R27" s="195">
        <f t="shared" si="16"/>
        <v>0</v>
      </c>
      <c r="S27" s="195">
        <f t="shared" si="16"/>
        <v>0</v>
      </c>
      <c r="T27" s="195">
        <f t="shared" si="16"/>
        <v>0</v>
      </c>
      <c r="U27" s="195">
        <f t="shared" si="16"/>
        <v>0</v>
      </c>
      <c r="V27" s="196">
        <f t="shared" si="19"/>
        <v>0</v>
      </c>
    </row>
    <row r="28" spans="1:23" ht="16.5" thickBot="1" x14ac:dyDescent="0.3">
      <c r="A28" s="173">
        <v>8</v>
      </c>
      <c r="B28" s="57"/>
      <c r="C28" s="57"/>
      <c r="D28" s="57"/>
      <c r="E28" s="58"/>
      <c r="F28" s="58"/>
      <c r="G28" s="58"/>
      <c r="H28" s="58"/>
      <c r="I28" s="97"/>
      <c r="J28" s="97"/>
      <c r="K28" s="97"/>
      <c r="L28" s="97"/>
      <c r="M28" s="97"/>
      <c r="O28" s="418">
        <f t="shared" si="17"/>
        <v>0</v>
      </c>
      <c r="P28" s="105"/>
      <c r="Q28" s="194">
        <f t="shared" si="18"/>
        <v>0</v>
      </c>
      <c r="R28" s="195">
        <f t="shared" si="16"/>
        <v>0</v>
      </c>
      <c r="S28" s="195">
        <f t="shared" si="16"/>
        <v>0</v>
      </c>
      <c r="T28" s="195">
        <f t="shared" si="16"/>
        <v>0</v>
      </c>
      <c r="U28" s="195">
        <f t="shared" si="16"/>
        <v>0</v>
      </c>
      <c r="V28" s="196">
        <f t="shared" si="19"/>
        <v>0</v>
      </c>
    </row>
    <row r="29" spans="1:23" ht="15.75" thickBot="1" x14ac:dyDescent="0.3">
      <c r="O29"/>
      <c r="P29" s="174" t="s">
        <v>207</v>
      </c>
      <c r="Q29" s="197">
        <f>SUM(Q21:Q28)</f>
        <v>0</v>
      </c>
      <c r="R29" s="175">
        <f>SUM(R21:R28)</f>
        <v>0</v>
      </c>
      <c r="S29" s="175">
        <f>SUM(S21:S28)</f>
        <v>0</v>
      </c>
      <c r="T29" s="175">
        <f>SUM(T21:T28)</f>
        <v>0</v>
      </c>
      <c r="U29" s="175">
        <f>SUM(U21:U28)</f>
        <v>0</v>
      </c>
      <c r="V29" s="198">
        <f t="shared" si="19"/>
        <v>0</v>
      </c>
    </row>
    <row r="30" spans="1:23" x14ac:dyDescent="0.25">
      <c r="V30" s="169"/>
      <c r="W30" s="169"/>
    </row>
    <row r="31" spans="1:23" ht="15.75" thickBot="1" x14ac:dyDescent="0.3"/>
    <row r="32" spans="1:23" s="163" customFormat="1" ht="26.45" customHeight="1" thickBot="1" x14ac:dyDescent="0.3">
      <c r="A32" s="164"/>
      <c r="B32" s="202" t="s">
        <v>16</v>
      </c>
      <c r="C32" s="202"/>
      <c r="D32" s="567" t="s">
        <v>119</v>
      </c>
      <c r="E32" s="565" t="s">
        <v>120</v>
      </c>
      <c r="F32" s="566"/>
      <c r="G32" s="59">
        <v>0</v>
      </c>
      <c r="H32" s="201"/>
      <c r="I32" s="550" t="s">
        <v>112</v>
      </c>
      <c r="J32" s="551"/>
      <c r="K32" s="551"/>
      <c r="L32" s="551"/>
      <c r="M32" s="552"/>
      <c r="N32" s="165"/>
      <c r="P32" s="164"/>
      <c r="Q32" s="547" t="s">
        <v>125</v>
      </c>
      <c r="R32" s="548"/>
      <c r="S32" s="548"/>
      <c r="T32" s="548"/>
      <c r="U32" s="548"/>
      <c r="V32" s="549"/>
    </row>
    <row r="33" spans="1:24" s="163" customFormat="1" ht="35.450000000000003" customHeight="1" x14ac:dyDescent="0.25">
      <c r="A33" s="164"/>
      <c r="B33" s="188" t="s">
        <v>109</v>
      </c>
      <c r="C33" s="188" t="s">
        <v>82</v>
      </c>
      <c r="D33" s="568"/>
      <c r="E33" s="170" t="s">
        <v>114</v>
      </c>
      <c r="F33" s="189" t="s">
        <v>115</v>
      </c>
      <c r="G33" s="189" t="s">
        <v>116</v>
      </c>
      <c r="H33" s="190" t="s">
        <v>117</v>
      </c>
      <c r="I33" s="170" t="s">
        <v>18</v>
      </c>
      <c r="J33" s="171" t="s">
        <v>19</v>
      </c>
      <c r="K33" s="171" t="s">
        <v>24</v>
      </c>
      <c r="L33" s="171" t="s">
        <v>25</v>
      </c>
      <c r="M33" s="172" t="s">
        <v>26</v>
      </c>
      <c r="N33" s="165"/>
      <c r="O33" s="168"/>
      <c r="P33" s="164"/>
      <c r="Q33" s="191" t="s">
        <v>18</v>
      </c>
      <c r="R33" s="192" t="s">
        <v>19</v>
      </c>
      <c r="S33" s="192" t="s">
        <v>24</v>
      </c>
      <c r="T33" s="192" t="s">
        <v>25</v>
      </c>
      <c r="U33" s="192" t="s">
        <v>26</v>
      </c>
      <c r="V33" s="193" t="s">
        <v>62</v>
      </c>
    </row>
    <row r="34" spans="1:24" ht="15.75" x14ac:dyDescent="0.25">
      <c r="A34" s="173">
        <v>1</v>
      </c>
      <c r="B34" s="55"/>
      <c r="C34" s="56"/>
      <c r="D34" s="56"/>
      <c r="E34" s="179">
        <f>D34*(1+$G$6)</f>
        <v>0</v>
      </c>
      <c r="F34" s="179">
        <f>E34*(1+$G$32)</f>
        <v>0</v>
      </c>
      <c r="G34" s="179">
        <f>F34*(1+$G$32)</f>
        <v>0</v>
      </c>
      <c r="H34" s="179">
        <f>G34*(1+$G$32)</f>
        <v>0</v>
      </c>
      <c r="I34" s="97"/>
      <c r="J34" s="97"/>
      <c r="K34" s="97"/>
      <c r="L34" s="97"/>
      <c r="M34" s="97"/>
      <c r="O34" s="169"/>
      <c r="P34" s="105"/>
      <c r="Q34" s="194">
        <f>D34*I34</f>
        <v>0</v>
      </c>
      <c r="R34" s="195">
        <f t="shared" ref="R34:U34" si="20">E34*J34</f>
        <v>0</v>
      </c>
      <c r="S34" s="195">
        <f t="shared" si="20"/>
        <v>0</v>
      </c>
      <c r="T34" s="195">
        <f t="shared" si="20"/>
        <v>0</v>
      </c>
      <c r="U34" s="195">
        <f t="shared" si="20"/>
        <v>0</v>
      </c>
      <c r="V34" s="196">
        <f>SUM(Q34:U34)</f>
        <v>0</v>
      </c>
      <c r="X34" s="177"/>
    </row>
    <row r="35" spans="1:24" ht="15.75" x14ac:dyDescent="0.25">
      <c r="A35" s="173">
        <v>2</v>
      </c>
      <c r="B35" s="57"/>
      <c r="C35" s="58"/>
      <c r="D35" s="58"/>
      <c r="E35" s="179">
        <f t="shared" ref="E35:H35" si="21">D35*(1+$G$6)</f>
        <v>0</v>
      </c>
      <c r="F35" s="179">
        <f t="shared" si="21"/>
        <v>0</v>
      </c>
      <c r="G35" s="179">
        <f t="shared" si="21"/>
        <v>0</v>
      </c>
      <c r="H35" s="179">
        <f t="shared" si="21"/>
        <v>0</v>
      </c>
      <c r="I35" s="97"/>
      <c r="J35" s="97"/>
      <c r="K35" s="97"/>
      <c r="L35" s="97"/>
      <c r="M35" s="97"/>
      <c r="O35" s="169"/>
      <c r="P35" s="105"/>
      <c r="Q35" s="194">
        <f t="shared" ref="Q35:Q41" si="22">D35*I35</f>
        <v>0</v>
      </c>
      <c r="R35" s="195">
        <f t="shared" ref="R35:R41" si="23">E35*J35</f>
        <v>0</v>
      </c>
      <c r="S35" s="195">
        <f t="shared" ref="S35:S41" si="24">F35*K35</f>
        <v>0</v>
      </c>
      <c r="T35" s="195">
        <f t="shared" ref="T35:T41" si="25">G35*L35</f>
        <v>0</v>
      </c>
      <c r="U35" s="195">
        <f t="shared" ref="U35:U41" si="26">H35*M35</f>
        <v>0</v>
      </c>
      <c r="V35" s="196">
        <f t="shared" ref="V35:V41" si="27">SUM(Q35:U35)</f>
        <v>0</v>
      </c>
      <c r="X35" s="177"/>
    </row>
    <row r="36" spans="1:24" ht="15.75" x14ac:dyDescent="0.25">
      <c r="A36" s="173">
        <v>3</v>
      </c>
      <c r="B36" s="57"/>
      <c r="C36" s="58"/>
      <c r="D36" s="58"/>
      <c r="E36" s="179">
        <f t="shared" ref="E36:H36" si="28">D36*(1+$G$6)</f>
        <v>0</v>
      </c>
      <c r="F36" s="179">
        <f t="shared" si="28"/>
        <v>0</v>
      </c>
      <c r="G36" s="179">
        <f t="shared" si="28"/>
        <v>0</v>
      </c>
      <c r="H36" s="179">
        <f t="shared" si="28"/>
        <v>0</v>
      </c>
      <c r="I36" s="97"/>
      <c r="J36" s="97"/>
      <c r="K36" s="97"/>
      <c r="L36" s="97"/>
      <c r="M36" s="97"/>
      <c r="O36" s="169"/>
      <c r="P36" s="105"/>
      <c r="Q36" s="194">
        <f t="shared" si="22"/>
        <v>0</v>
      </c>
      <c r="R36" s="195">
        <f t="shared" si="23"/>
        <v>0</v>
      </c>
      <c r="S36" s="195">
        <f t="shared" si="24"/>
        <v>0</v>
      </c>
      <c r="T36" s="195">
        <f t="shared" si="25"/>
        <v>0</v>
      </c>
      <c r="U36" s="195">
        <f t="shared" si="26"/>
        <v>0</v>
      </c>
      <c r="V36" s="196">
        <f t="shared" si="27"/>
        <v>0</v>
      </c>
      <c r="X36" s="177"/>
    </row>
    <row r="37" spans="1:24" ht="15.75" x14ac:dyDescent="0.25">
      <c r="A37" s="173">
        <v>4</v>
      </c>
      <c r="B37" s="57"/>
      <c r="C37" s="58"/>
      <c r="D37" s="58"/>
      <c r="E37" s="179">
        <f t="shared" ref="E37:H37" si="29">D37*(1+$G$6)</f>
        <v>0</v>
      </c>
      <c r="F37" s="179">
        <f t="shared" si="29"/>
        <v>0</v>
      </c>
      <c r="G37" s="179">
        <f t="shared" si="29"/>
        <v>0</v>
      </c>
      <c r="H37" s="179">
        <f t="shared" si="29"/>
        <v>0</v>
      </c>
      <c r="I37" s="97"/>
      <c r="J37" s="97"/>
      <c r="K37" s="97"/>
      <c r="L37" s="97"/>
      <c r="M37" s="97"/>
      <c r="O37" s="169"/>
      <c r="P37" s="105"/>
      <c r="Q37" s="194">
        <f t="shared" si="22"/>
        <v>0</v>
      </c>
      <c r="R37" s="195">
        <f t="shared" si="23"/>
        <v>0</v>
      </c>
      <c r="S37" s="195">
        <f t="shared" si="24"/>
        <v>0</v>
      </c>
      <c r="T37" s="195">
        <f t="shared" si="25"/>
        <v>0</v>
      </c>
      <c r="U37" s="195">
        <f t="shared" si="26"/>
        <v>0</v>
      </c>
      <c r="V37" s="196">
        <f t="shared" si="27"/>
        <v>0</v>
      </c>
      <c r="X37" s="177"/>
    </row>
    <row r="38" spans="1:24" ht="15.75" x14ac:dyDescent="0.25">
      <c r="A38" s="173">
        <v>5</v>
      </c>
      <c r="B38" s="57"/>
      <c r="C38" s="58"/>
      <c r="D38" s="58"/>
      <c r="E38" s="179">
        <f t="shared" ref="E38:H38" si="30">D38*(1+$G$6)</f>
        <v>0</v>
      </c>
      <c r="F38" s="179">
        <f t="shared" si="30"/>
        <v>0</v>
      </c>
      <c r="G38" s="179">
        <f t="shared" si="30"/>
        <v>0</v>
      </c>
      <c r="H38" s="179">
        <f t="shared" si="30"/>
        <v>0</v>
      </c>
      <c r="I38" s="97"/>
      <c r="J38" s="97"/>
      <c r="K38" s="97"/>
      <c r="L38" s="97"/>
      <c r="M38" s="97"/>
      <c r="O38" s="169"/>
      <c r="P38" s="105"/>
      <c r="Q38" s="194">
        <f t="shared" si="22"/>
        <v>0</v>
      </c>
      <c r="R38" s="195">
        <f t="shared" si="23"/>
        <v>0</v>
      </c>
      <c r="S38" s="195">
        <f t="shared" si="24"/>
        <v>0</v>
      </c>
      <c r="T38" s="195">
        <f t="shared" si="25"/>
        <v>0</v>
      </c>
      <c r="U38" s="195">
        <f t="shared" si="26"/>
        <v>0</v>
      </c>
      <c r="V38" s="196">
        <f t="shared" si="27"/>
        <v>0</v>
      </c>
    </row>
    <row r="39" spans="1:24" ht="15.75" x14ac:dyDescent="0.25">
      <c r="A39" s="173">
        <v>6</v>
      </c>
      <c r="B39" s="57"/>
      <c r="C39" s="58"/>
      <c r="D39" s="58"/>
      <c r="E39" s="179">
        <f t="shared" ref="E39:H39" si="31">D39*(1+$G$6)</f>
        <v>0</v>
      </c>
      <c r="F39" s="179">
        <f t="shared" si="31"/>
        <v>0</v>
      </c>
      <c r="G39" s="179">
        <f t="shared" si="31"/>
        <v>0</v>
      </c>
      <c r="H39" s="179">
        <f t="shared" si="31"/>
        <v>0</v>
      </c>
      <c r="I39" s="97"/>
      <c r="J39" s="97"/>
      <c r="K39" s="97"/>
      <c r="L39" s="97"/>
      <c r="M39" s="97"/>
      <c r="O39" s="169"/>
      <c r="P39" s="105"/>
      <c r="Q39" s="194">
        <f t="shared" si="22"/>
        <v>0</v>
      </c>
      <c r="R39" s="195">
        <f t="shared" si="23"/>
        <v>0</v>
      </c>
      <c r="S39" s="195">
        <f t="shared" si="24"/>
        <v>0</v>
      </c>
      <c r="T39" s="195">
        <f t="shared" si="25"/>
        <v>0</v>
      </c>
      <c r="U39" s="195">
        <f t="shared" si="26"/>
        <v>0</v>
      </c>
      <c r="V39" s="196">
        <f t="shared" si="27"/>
        <v>0</v>
      </c>
    </row>
    <row r="40" spans="1:24" ht="15.75" x14ac:dyDescent="0.25">
      <c r="A40" s="173">
        <v>7</v>
      </c>
      <c r="B40" s="57"/>
      <c r="C40" s="58"/>
      <c r="D40" s="58"/>
      <c r="E40" s="179">
        <f t="shared" ref="E40:H40" si="32">D40*(1+$G$6)</f>
        <v>0</v>
      </c>
      <c r="F40" s="179">
        <f t="shared" si="32"/>
        <v>0</v>
      </c>
      <c r="G40" s="179">
        <f t="shared" si="32"/>
        <v>0</v>
      </c>
      <c r="H40" s="179">
        <f t="shared" si="32"/>
        <v>0</v>
      </c>
      <c r="I40" s="97"/>
      <c r="J40" s="97"/>
      <c r="K40" s="97"/>
      <c r="L40" s="97"/>
      <c r="M40" s="97"/>
      <c r="O40" s="169"/>
      <c r="P40" s="105"/>
      <c r="Q40" s="194">
        <f t="shared" si="22"/>
        <v>0</v>
      </c>
      <c r="R40" s="195">
        <f t="shared" si="23"/>
        <v>0</v>
      </c>
      <c r="S40" s="195">
        <f t="shared" si="24"/>
        <v>0</v>
      </c>
      <c r="T40" s="195">
        <f t="shared" si="25"/>
        <v>0</v>
      </c>
      <c r="U40" s="195">
        <f t="shared" si="26"/>
        <v>0</v>
      </c>
      <c r="V40" s="196">
        <f t="shared" si="27"/>
        <v>0</v>
      </c>
    </row>
    <row r="41" spans="1:24" ht="15.75" x14ac:dyDescent="0.25">
      <c r="A41" s="173">
        <v>8</v>
      </c>
      <c r="B41" s="57"/>
      <c r="C41" s="58"/>
      <c r="D41" s="58"/>
      <c r="E41" s="179">
        <f t="shared" ref="E41:H41" si="33">D41*(1+$G$6)</f>
        <v>0</v>
      </c>
      <c r="F41" s="179">
        <f t="shared" si="33"/>
        <v>0</v>
      </c>
      <c r="G41" s="179">
        <f t="shared" si="33"/>
        <v>0</v>
      </c>
      <c r="H41" s="179">
        <f t="shared" si="33"/>
        <v>0</v>
      </c>
      <c r="I41" s="97"/>
      <c r="J41" s="97"/>
      <c r="K41" s="97"/>
      <c r="L41" s="97"/>
      <c r="M41" s="97"/>
      <c r="O41" s="169"/>
      <c r="P41" s="105"/>
      <c r="Q41" s="194">
        <f t="shared" si="22"/>
        <v>0</v>
      </c>
      <c r="R41" s="195">
        <f t="shared" si="23"/>
        <v>0</v>
      </c>
      <c r="S41" s="195">
        <f t="shared" si="24"/>
        <v>0</v>
      </c>
      <c r="T41" s="195">
        <f t="shared" si="25"/>
        <v>0</v>
      </c>
      <c r="U41" s="195">
        <f t="shared" si="26"/>
        <v>0</v>
      </c>
      <c r="V41" s="196">
        <f t="shared" si="27"/>
        <v>0</v>
      </c>
    </row>
    <row r="42" spans="1:24" ht="15.75" thickBot="1" x14ac:dyDescent="0.3">
      <c r="P42" s="174" t="s">
        <v>207</v>
      </c>
      <c r="Q42" s="197">
        <f t="shared" ref="Q42:V42" si="34">SUM(Q34:Q41)</f>
        <v>0</v>
      </c>
      <c r="R42" s="175">
        <f t="shared" si="34"/>
        <v>0</v>
      </c>
      <c r="S42" s="175">
        <f t="shared" si="34"/>
        <v>0</v>
      </c>
      <c r="T42" s="175">
        <f t="shared" si="34"/>
        <v>0</v>
      </c>
      <c r="U42" s="175">
        <f t="shared" si="34"/>
        <v>0</v>
      </c>
      <c r="V42" s="198">
        <f t="shared" si="34"/>
        <v>0</v>
      </c>
    </row>
    <row r="43" spans="1:24" s="178" customFormat="1" ht="12.75" x14ac:dyDescent="0.2"/>
    <row r="44" spans="1:24" s="178" customFormat="1" ht="12.75" x14ac:dyDescent="0.2"/>
    <row r="45" spans="1:24" ht="15.75" thickBot="1" x14ac:dyDescent="0.3"/>
    <row r="46" spans="1:24" s="163" customFormat="1" ht="26.45" customHeight="1" thickBot="1" x14ac:dyDescent="0.3">
      <c r="A46" s="164"/>
      <c r="B46" s="199" t="s">
        <v>17</v>
      </c>
      <c r="C46" s="200"/>
      <c r="D46" s="201"/>
      <c r="E46" s="550"/>
      <c r="F46" s="551"/>
      <c r="G46" s="551"/>
      <c r="H46" s="552"/>
      <c r="I46" s="550" t="s">
        <v>107</v>
      </c>
      <c r="J46" s="551"/>
      <c r="K46" s="551"/>
      <c r="L46" s="551"/>
      <c r="M46" s="552"/>
      <c r="N46" s="165"/>
      <c r="P46" s="164"/>
      <c r="Q46" s="547" t="s">
        <v>133</v>
      </c>
      <c r="R46" s="548"/>
      <c r="S46" s="548"/>
      <c r="T46" s="548"/>
      <c r="U46" s="548"/>
      <c r="V46" s="549"/>
    </row>
    <row r="47" spans="1:24" s="163" customFormat="1" ht="35.450000000000003" customHeight="1" x14ac:dyDescent="0.25">
      <c r="A47" s="164"/>
      <c r="B47" s="170" t="s">
        <v>109</v>
      </c>
      <c r="C47" s="171" t="s">
        <v>82</v>
      </c>
      <c r="D47" s="172" t="s">
        <v>126</v>
      </c>
      <c r="E47" s="572" t="s">
        <v>128</v>
      </c>
      <c r="F47" s="573"/>
      <c r="G47" s="573"/>
      <c r="H47" s="574"/>
      <c r="I47" s="170" t="s">
        <v>18</v>
      </c>
      <c r="J47" s="171" t="s">
        <v>19</v>
      </c>
      <c r="K47" s="171" t="s">
        <v>24</v>
      </c>
      <c r="L47" s="171" t="s">
        <v>25</v>
      </c>
      <c r="M47" s="172" t="s">
        <v>26</v>
      </c>
      <c r="N47" s="165"/>
      <c r="O47" s="168"/>
      <c r="P47" s="164"/>
      <c r="Q47" s="191" t="s">
        <v>18</v>
      </c>
      <c r="R47" s="192" t="s">
        <v>19</v>
      </c>
      <c r="S47" s="192" t="s">
        <v>24</v>
      </c>
      <c r="T47" s="192" t="s">
        <v>25</v>
      </c>
      <c r="U47" s="192" t="s">
        <v>26</v>
      </c>
      <c r="V47" s="193" t="s">
        <v>62</v>
      </c>
    </row>
    <row r="48" spans="1:24" ht="15.75" x14ac:dyDescent="0.25">
      <c r="A48" s="173">
        <v>1</v>
      </c>
      <c r="B48" s="57"/>
      <c r="C48" s="57"/>
      <c r="D48" s="58"/>
      <c r="E48" s="569"/>
      <c r="F48" s="570"/>
      <c r="G48" s="570"/>
      <c r="H48" s="571"/>
      <c r="I48" s="97"/>
      <c r="J48" s="97"/>
      <c r="K48" s="97"/>
      <c r="L48" s="97"/>
      <c r="M48" s="97"/>
      <c r="O48" s="169"/>
      <c r="P48" s="105"/>
      <c r="Q48" s="194">
        <f>$D$48*I48</f>
        <v>0</v>
      </c>
      <c r="R48" s="195">
        <f t="shared" ref="R48:U48" si="35">$D$48*J48</f>
        <v>0</v>
      </c>
      <c r="S48" s="195">
        <f t="shared" si="35"/>
        <v>0</v>
      </c>
      <c r="T48" s="195">
        <f t="shared" si="35"/>
        <v>0</v>
      </c>
      <c r="U48" s="195">
        <f t="shared" si="35"/>
        <v>0</v>
      </c>
      <c r="V48" s="196">
        <f>SUM(Q48:U48)</f>
        <v>0</v>
      </c>
    </row>
    <row r="49" spans="1:22" ht="15.75" x14ac:dyDescent="0.25">
      <c r="A49" s="173">
        <v>2</v>
      </c>
      <c r="B49" s="57"/>
      <c r="C49" s="57"/>
      <c r="D49" s="58"/>
      <c r="E49" s="569"/>
      <c r="F49" s="570"/>
      <c r="G49" s="570"/>
      <c r="H49" s="571"/>
      <c r="I49" s="97"/>
      <c r="J49" s="97"/>
      <c r="K49" s="97"/>
      <c r="L49" s="97"/>
      <c r="M49" s="97"/>
      <c r="O49" s="169"/>
      <c r="P49" s="105"/>
      <c r="Q49" s="194">
        <f t="shared" ref="Q49:Q55" si="36">I49*$O49</f>
        <v>0</v>
      </c>
      <c r="R49" s="195">
        <f t="shared" ref="R49:R55" si="37">J49*$O49</f>
        <v>0</v>
      </c>
      <c r="S49" s="195">
        <f t="shared" ref="S49:S55" si="38">K49*$O49</f>
        <v>0</v>
      </c>
      <c r="T49" s="195">
        <f t="shared" ref="T49:T55" si="39">L49*$O49</f>
        <v>0</v>
      </c>
      <c r="U49" s="195">
        <f t="shared" ref="U49:U55" si="40">M49*$O49</f>
        <v>0</v>
      </c>
      <c r="V49" s="196">
        <f t="shared" ref="V49:V55" si="41">SUM(Q49:U49)</f>
        <v>0</v>
      </c>
    </row>
    <row r="50" spans="1:22" ht="15.75" x14ac:dyDescent="0.25">
      <c r="A50" s="173">
        <v>3</v>
      </c>
      <c r="B50" s="57"/>
      <c r="C50" s="57"/>
      <c r="D50" s="58"/>
      <c r="E50" s="569"/>
      <c r="F50" s="570"/>
      <c r="G50" s="570"/>
      <c r="H50" s="571"/>
      <c r="I50" s="97"/>
      <c r="J50" s="97"/>
      <c r="K50" s="97"/>
      <c r="L50" s="97"/>
      <c r="M50" s="97"/>
      <c r="O50" s="169"/>
      <c r="P50" s="105"/>
      <c r="Q50" s="194">
        <f t="shared" si="36"/>
        <v>0</v>
      </c>
      <c r="R50" s="195">
        <f t="shared" si="37"/>
        <v>0</v>
      </c>
      <c r="S50" s="195">
        <f t="shared" si="38"/>
        <v>0</v>
      </c>
      <c r="T50" s="195">
        <f t="shared" si="39"/>
        <v>0</v>
      </c>
      <c r="U50" s="195">
        <f t="shared" si="40"/>
        <v>0</v>
      </c>
      <c r="V50" s="196">
        <f t="shared" si="41"/>
        <v>0</v>
      </c>
    </row>
    <row r="51" spans="1:22" ht="15.75" x14ac:dyDescent="0.25">
      <c r="A51" s="173">
        <v>4</v>
      </c>
      <c r="B51" s="57"/>
      <c r="C51" s="57"/>
      <c r="D51" s="58"/>
      <c r="E51" s="569"/>
      <c r="F51" s="570"/>
      <c r="G51" s="570"/>
      <c r="H51" s="571"/>
      <c r="I51" s="97"/>
      <c r="J51" s="97"/>
      <c r="K51" s="97"/>
      <c r="L51" s="97"/>
      <c r="M51" s="97"/>
      <c r="O51" s="169"/>
      <c r="P51" s="105"/>
      <c r="Q51" s="194">
        <f t="shared" si="36"/>
        <v>0</v>
      </c>
      <c r="R51" s="195">
        <f t="shared" si="37"/>
        <v>0</v>
      </c>
      <c r="S51" s="195">
        <f t="shared" si="38"/>
        <v>0</v>
      </c>
      <c r="T51" s="195">
        <f t="shared" si="39"/>
        <v>0</v>
      </c>
      <c r="U51" s="195">
        <f t="shared" si="40"/>
        <v>0</v>
      </c>
      <c r="V51" s="196">
        <f t="shared" si="41"/>
        <v>0</v>
      </c>
    </row>
    <row r="52" spans="1:22" ht="15.75" x14ac:dyDescent="0.25">
      <c r="A52" s="173">
        <v>5</v>
      </c>
      <c r="B52" s="57"/>
      <c r="C52" s="57"/>
      <c r="D52" s="58"/>
      <c r="E52" s="569"/>
      <c r="F52" s="570"/>
      <c r="G52" s="570"/>
      <c r="H52" s="571"/>
      <c r="I52" s="97"/>
      <c r="J52" s="97"/>
      <c r="K52" s="97"/>
      <c r="L52" s="97"/>
      <c r="M52" s="97"/>
      <c r="O52" s="169"/>
      <c r="P52" s="105"/>
      <c r="Q52" s="194">
        <f t="shared" si="36"/>
        <v>0</v>
      </c>
      <c r="R52" s="195">
        <f t="shared" si="37"/>
        <v>0</v>
      </c>
      <c r="S52" s="195">
        <f t="shared" si="38"/>
        <v>0</v>
      </c>
      <c r="T52" s="195">
        <f t="shared" si="39"/>
        <v>0</v>
      </c>
      <c r="U52" s="195">
        <f t="shared" si="40"/>
        <v>0</v>
      </c>
      <c r="V52" s="196">
        <f t="shared" si="41"/>
        <v>0</v>
      </c>
    </row>
    <row r="53" spans="1:22" ht="15.75" x14ac:dyDescent="0.25">
      <c r="A53" s="173">
        <v>6</v>
      </c>
      <c r="B53" s="57"/>
      <c r="C53" s="57"/>
      <c r="D53" s="58"/>
      <c r="E53" s="569"/>
      <c r="F53" s="570"/>
      <c r="G53" s="570"/>
      <c r="H53" s="571"/>
      <c r="I53" s="97"/>
      <c r="J53" s="97"/>
      <c r="K53" s="97"/>
      <c r="L53" s="97"/>
      <c r="M53" s="97"/>
      <c r="O53" s="169"/>
      <c r="P53" s="105"/>
      <c r="Q53" s="194">
        <f t="shared" si="36"/>
        <v>0</v>
      </c>
      <c r="R53" s="195">
        <f t="shared" si="37"/>
        <v>0</v>
      </c>
      <c r="S53" s="195">
        <f t="shared" si="38"/>
        <v>0</v>
      </c>
      <c r="T53" s="195">
        <f t="shared" si="39"/>
        <v>0</v>
      </c>
      <c r="U53" s="195">
        <f t="shared" si="40"/>
        <v>0</v>
      </c>
      <c r="V53" s="196">
        <f t="shared" si="41"/>
        <v>0</v>
      </c>
    </row>
    <row r="54" spans="1:22" ht="15.75" x14ac:dyDescent="0.25">
      <c r="A54" s="173">
        <v>7</v>
      </c>
      <c r="B54" s="57"/>
      <c r="C54" s="57"/>
      <c r="D54" s="58"/>
      <c r="E54" s="569"/>
      <c r="F54" s="570"/>
      <c r="G54" s="570"/>
      <c r="H54" s="571"/>
      <c r="I54" s="97"/>
      <c r="J54" s="97"/>
      <c r="K54" s="97"/>
      <c r="L54" s="97"/>
      <c r="M54" s="97"/>
      <c r="O54" s="169"/>
      <c r="P54" s="105"/>
      <c r="Q54" s="194">
        <f t="shared" si="36"/>
        <v>0</v>
      </c>
      <c r="R54" s="195">
        <f t="shared" si="37"/>
        <v>0</v>
      </c>
      <c r="S54" s="195">
        <f t="shared" si="38"/>
        <v>0</v>
      </c>
      <c r="T54" s="195">
        <f t="shared" si="39"/>
        <v>0</v>
      </c>
      <c r="U54" s="195">
        <f t="shared" si="40"/>
        <v>0</v>
      </c>
      <c r="V54" s="196">
        <f t="shared" si="41"/>
        <v>0</v>
      </c>
    </row>
    <row r="55" spans="1:22" ht="15.75" x14ac:dyDescent="0.25">
      <c r="A55" s="173">
        <v>8</v>
      </c>
      <c r="B55" s="57"/>
      <c r="C55" s="57"/>
      <c r="D55" s="58"/>
      <c r="E55" s="569"/>
      <c r="F55" s="570"/>
      <c r="G55" s="570"/>
      <c r="H55" s="571"/>
      <c r="I55" s="97"/>
      <c r="J55" s="97"/>
      <c r="K55" s="97"/>
      <c r="L55" s="97"/>
      <c r="M55" s="97"/>
      <c r="O55" s="169"/>
      <c r="P55" s="105"/>
      <c r="Q55" s="194">
        <f t="shared" si="36"/>
        <v>0</v>
      </c>
      <c r="R55" s="195">
        <f t="shared" si="37"/>
        <v>0</v>
      </c>
      <c r="S55" s="195">
        <f t="shared" si="38"/>
        <v>0</v>
      </c>
      <c r="T55" s="195">
        <f t="shared" si="39"/>
        <v>0</v>
      </c>
      <c r="U55" s="195">
        <f t="shared" si="40"/>
        <v>0</v>
      </c>
      <c r="V55" s="196">
        <f t="shared" si="41"/>
        <v>0</v>
      </c>
    </row>
    <row r="56" spans="1:22" ht="15.75" thickBot="1" x14ac:dyDescent="0.3">
      <c r="P56" s="174" t="s">
        <v>207</v>
      </c>
      <c r="Q56" s="197">
        <f t="shared" ref="Q56:V56" si="42">SUM(Q48:Q55)</f>
        <v>0</v>
      </c>
      <c r="R56" s="175">
        <f t="shared" si="42"/>
        <v>0</v>
      </c>
      <c r="S56" s="175">
        <f t="shared" si="42"/>
        <v>0</v>
      </c>
      <c r="T56" s="175">
        <f t="shared" si="42"/>
        <v>0</v>
      </c>
      <c r="U56" s="175">
        <f t="shared" si="42"/>
        <v>0</v>
      </c>
      <c r="V56" s="198">
        <f t="shared" si="42"/>
        <v>0</v>
      </c>
    </row>
  </sheetData>
  <sheetProtection algorithmName="SHA-512" hashValue="RAe0AHf9dVd7+88GaN8fXNw9xps9vMLfMytt7+IWd9N9Mcde1vMwZjK7tAEgurzuYzLeEjaIEySe7HOzyZOrGA==" saltValue="Y+2nb88+TAecJ5FJ11g2dA==" spinCount="100000" sheet="1" objects="1" scenarios="1"/>
  <mergeCells count="26">
    <mergeCell ref="E46:H46"/>
    <mergeCell ref="E53:H53"/>
    <mergeCell ref="E54:H54"/>
    <mergeCell ref="E55:H55"/>
    <mergeCell ref="E48:H48"/>
    <mergeCell ref="E47:H47"/>
    <mergeCell ref="E49:H49"/>
    <mergeCell ref="E50:H50"/>
    <mergeCell ref="E51:H51"/>
    <mergeCell ref="E52:H52"/>
    <mergeCell ref="B1:M2"/>
    <mergeCell ref="C3:M3"/>
    <mergeCell ref="I46:M46"/>
    <mergeCell ref="Q46:V46"/>
    <mergeCell ref="I32:M32"/>
    <mergeCell ref="Q32:V32"/>
    <mergeCell ref="I6:M6"/>
    <mergeCell ref="Q6:V6"/>
    <mergeCell ref="B19:D19"/>
    <mergeCell ref="E19:H19"/>
    <mergeCell ref="I19:M19"/>
    <mergeCell ref="Q19:V19"/>
    <mergeCell ref="E6:F6"/>
    <mergeCell ref="D6:D7"/>
    <mergeCell ref="D32:D33"/>
    <mergeCell ref="E32:F32"/>
  </mergeCells>
  <dataValidations count="2">
    <dataValidation type="whole" allowBlank="1" showInputMessage="1" showErrorMessage="1" sqref="I8:M15 I21:M28 I34:M41" xr:uid="{27CE5173-247D-4728-A810-0205EED1D9C7}">
      <formula1>0</formula1>
      <formula2>99</formula2>
    </dataValidation>
    <dataValidation type="whole" operator="greaterThanOrEqual" allowBlank="1" showInputMessage="1" showErrorMessage="1" sqref="I48:M55" xr:uid="{D3092296-54ED-4406-99B3-3B1617211E7E}">
      <formula1>0</formula1>
    </dataValidation>
  </dataValidations>
  <hyperlinks>
    <hyperlink ref="C3" r:id="rId1" xr:uid="{A28D32C1-F1B4-46AC-BC64-9E49A6C133F2}"/>
  </hyperlink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A50A6-0325-4DD1-B466-3E1F4BAAE65B}">
  <sheetPr codeName="Sheet8">
    <tabColor theme="7" tint="-0.249977111117893"/>
  </sheetPr>
  <dimension ref="A1:R41"/>
  <sheetViews>
    <sheetView topLeftCell="A3" zoomScale="70" zoomScaleNormal="70" workbookViewId="0">
      <selection activeCell="E19" sqref="E19:I19"/>
    </sheetView>
  </sheetViews>
  <sheetFormatPr defaultRowHeight="15" x14ac:dyDescent="0.25"/>
  <cols>
    <col min="1" max="1" width="6.42578125" style="165" customWidth="1"/>
    <col min="2" max="2" width="32.85546875" style="165" customWidth="1"/>
    <col min="3" max="3" width="17.140625" style="165" customWidth="1"/>
    <col min="4" max="4" width="13.85546875" style="165" customWidth="1"/>
    <col min="5" max="5" width="18.5703125" style="165" customWidth="1"/>
    <col min="6" max="6" width="18" style="165" customWidth="1"/>
    <col min="7" max="7" width="18.5703125" style="165" customWidth="1"/>
    <col min="8" max="8" width="20.28515625" style="165" customWidth="1"/>
    <col min="9" max="9" width="21.5703125" style="165" customWidth="1"/>
    <col min="10" max="10" width="22.140625" style="165" customWidth="1"/>
    <col min="11" max="11" width="13.140625" style="165" customWidth="1"/>
    <col min="12" max="12" width="6.42578125" style="165" customWidth="1"/>
    <col min="13" max="17" width="15.140625" style="165" customWidth="1"/>
    <col min="18" max="18" width="22.140625" style="165" customWidth="1"/>
    <col min="19" max="16384" width="9.140625" style="165"/>
  </cols>
  <sheetData>
    <row r="1" spans="1:18" s="163" customFormat="1" ht="28.5" customHeight="1" thickBot="1" x14ac:dyDescent="0.3">
      <c r="B1" s="585" t="s">
        <v>144</v>
      </c>
      <c r="C1" s="586"/>
      <c r="D1" s="586"/>
      <c r="E1" s="587"/>
      <c r="F1" s="586" t="s">
        <v>145</v>
      </c>
      <c r="G1" s="586"/>
      <c r="H1" s="586"/>
      <c r="I1" s="587"/>
      <c r="J1" s="180"/>
    </row>
    <row r="2" spans="1:18" s="163" customFormat="1" ht="89.1" customHeight="1" thickBot="1" x14ac:dyDescent="0.3">
      <c r="B2" s="542" t="s">
        <v>149</v>
      </c>
      <c r="C2" s="543"/>
      <c r="D2" s="543"/>
      <c r="E2" s="544"/>
      <c r="F2" s="543" t="s">
        <v>283</v>
      </c>
      <c r="G2" s="543"/>
      <c r="H2" s="543"/>
      <c r="I2" s="544"/>
    </row>
    <row r="3" spans="1:18" s="163" customFormat="1" ht="20.25" customHeight="1" thickBot="1" x14ac:dyDescent="0.3">
      <c r="B3" s="407"/>
      <c r="C3" s="407"/>
      <c r="D3" s="407"/>
      <c r="E3" s="407"/>
      <c r="F3" s="408" t="s">
        <v>270</v>
      </c>
      <c r="G3" s="588" t="s">
        <v>272</v>
      </c>
      <c r="H3" s="589"/>
      <c r="I3" s="590"/>
      <c r="J3" s="406"/>
    </row>
    <row r="4" spans="1:18" ht="15.75" thickBot="1" x14ac:dyDescent="0.3"/>
    <row r="5" spans="1:18" s="163" customFormat="1" ht="26.45" customHeight="1" thickBot="1" x14ac:dyDescent="0.3">
      <c r="A5" s="164" t="s">
        <v>123</v>
      </c>
      <c r="B5" s="578" t="s">
        <v>135</v>
      </c>
      <c r="C5" s="579"/>
      <c r="D5" s="580"/>
      <c r="E5" s="550" t="s">
        <v>148</v>
      </c>
      <c r="F5" s="551"/>
      <c r="G5" s="551"/>
      <c r="H5" s="551"/>
      <c r="I5" s="552"/>
      <c r="J5"/>
      <c r="L5" s="164"/>
      <c r="M5" s="583" t="s">
        <v>150</v>
      </c>
      <c r="N5" s="584"/>
      <c r="O5" s="584"/>
      <c r="P5" s="584"/>
      <c r="Q5" s="584"/>
      <c r="R5" s="409" t="s">
        <v>151</v>
      </c>
    </row>
    <row r="6" spans="1:18" s="163" customFormat="1" ht="35.450000000000003" customHeight="1" x14ac:dyDescent="0.25">
      <c r="A6" s="164"/>
      <c r="B6" s="170" t="s">
        <v>136</v>
      </c>
      <c r="C6" s="573" t="s">
        <v>78</v>
      </c>
      <c r="D6" s="574"/>
      <c r="E6" s="170" t="s">
        <v>18</v>
      </c>
      <c r="F6" s="171" t="s">
        <v>19</v>
      </c>
      <c r="G6" s="171" t="s">
        <v>24</v>
      </c>
      <c r="H6" s="171" t="s">
        <v>25</v>
      </c>
      <c r="I6" s="172" t="s">
        <v>26</v>
      </c>
      <c r="J6" s="164" t="s">
        <v>137</v>
      </c>
      <c r="L6" s="164"/>
      <c r="M6" s="410" t="s">
        <v>18</v>
      </c>
      <c r="N6" s="411" t="s">
        <v>19</v>
      </c>
      <c r="O6" s="411" t="s">
        <v>24</v>
      </c>
      <c r="P6" s="411" t="s">
        <v>25</v>
      </c>
      <c r="Q6" s="411" t="s">
        <v>26</v>
      </c>
      <c r="R6" s="412" t="s">
        <v>137</v>
      </c>
    </row>
    <row r="7" spans="1:18" ht="15.75" x14ac:dyDescent="0.25">
      <c r="A7" s="173">
        <v>1</v>
      </c>
      <c r="B7" s="57"/>
      <c r="C7" s="581"/>
      <c r="D7" s="582"/>
      <c r="E7" s="98"/>
      <c r="F7" s="98"/>
      <c r="G7" s="98"/>
      <c r="H7" s="98"/>
      <c r="I7" s="98"/>
      <c r="J7" s="105">
        <f>SUM(E7:I7)</f>
        <v>0</v>
      </c>
      <c r="L7" s="173">
        <v>1</v>
      </c>
      <c r="M7" s="183">
        <f>IF(E7&gt;=25000,25000,E7)</f>
        <v>0</v>
      </c>
      <c r="N7" s="184">
        <f>IF(M7&gt;=25000,"0",IF(M7+F7&gt;25000,25000-M7,IF(M7+F7&lt;25000,F7)))</f>
        <v>0</v>
      </c>
      <c r="O7" s="184">
        <f>IF(M7+N7&gt;=25000,"0",IF(M7+N7+G7&gt;=25000,25000-(M7+N7),IF(M7+N7+G7&lt;25000,G7)))</f>
        <v>0</v>
      </c>
      <c r="P7" s="184">
        <f>IF(M7+N7+O7&gt;=25000,"0",IF(M7+N7+O7+H7&gt;=25000,25000-(M7+N7+O7),IF(M7+N7+O7+H7&lt;25000,H7)))</f>
        <v>0</v>
      </c>
      <c r="Q7" s="184">
        <f>IF(M7+N7+O7+P7&gt;=25000,"0",IF(M7+N7+O7+P7+I7&gt;=25000,25000-(M7+N7+O7+P7),IF(M7+N7+O7+P7+I7&lt;25000,I7)))</f>
        <v>0</v>
      </c>
      <c r="R7" s="185">
        <f>SUM(M7:Q7)</f>
        <v>0</v>
      </c>
    </row>
    <row r="8" spans="1:18" ht="15.75" x14ac:dyDescent="0.25">
      <c r="A8" s="173">
        <v>2</v>
      </c>
      <c r="B8" s="57"/>
      <c r="C8" s="581"/>
      <c r="D8" s="582"/>
      <c r="E8" s="98"/>
      <c r="F8" s="98"/>
      <c r="G8" s="98"/>
      <c r="H8" s="98"/>
      <c r="I8" s="98"/>
      <c r="J8" s="105">
        <f t="shared" ref="J8:J14" si="0">SUM(E8:I8)</f>
        <v>0</v>
      </c>
      <c r="L8" s="173">
        <v>2</v>
      </c>
      <c r="M8" s="183">
        <f t="shared" ref="M8:M14" si="1">IF(E8&gt;=25000,25000,E8)</f>
        <v>0</v>
      </c>
      <c r="N8" s="184">
        <f t="shared" ref="N8:N14" si="2">IF(M8&gt;=25000,"0",IF(M8+F8&gt;25000,25000-M8,IF(M8+F8&lt;25000,F8)))</f>
        <v>0</v>
      </c>
      <c r="O8" s="184">
        <f t="shared" ref="O8:O14" si="3">IF(M8+N8&gt;=25000,"0",IF(M8+N8+G8&gt;=25000,25000-(M8+N8),IF(M8+N8+G8&lt;25000,G8)))</f>
        <v>0</v>
      </c>
      <c r="P8" s="184">
        <f t="shared" ref="P8:P14" si="4">IF(M8+N8+O8&gt;=25000,"0",IF(M8+N8+O8+H8&gt;=25000,25000-(M8+N8+O8),IF(M8+N8+O8+H8&lt;25000,H8)))</f>
        <v>0</v>
      </c>
      <c r="Q8" s="184">
        <f t="shared" ref="Q8:Q14" si="5">IF(M8+N8+O8+P8&gt;=25000,"0",IF(M8+N8+O8+P8+I8&gt;=25000,25000-(M8+N8+O8+P8),IF(M8+N8+O8+P8+I8&lt;25000,I8)))</f>
        <v>0</v>
      </c>
      <c r="R8" s="185">
        <f t="shared" ref="R8:R14" si="6">SUM(M8:Q8)</f>
        <v>0</v>
      </c>
    </row>
    <row r="9" spans="1:18" ht="15.75" x14ac:dyDescent="0.25">
      <c r="A9" s="173">
        <v>3</v>
      </c>
      <c r="B9" s="57"/>
      <c r="C9" s="581"/>
      <c r="D9" s="582"/>
      <c r="E9" s="98"/>
      <c r="F9" s="98"/>
      <c r="G9" s="98"/>
      <c r="H9" s="98"/>
      <c r="I9" s="98"/>
      <c r="J9" s="105">
        <f t="shared" si="0"/>
        <v>0</v>
      </c>
      <c r="L9" s="173">
        <v>3</v>
      </c>
      <c r="M9" s="183">
        <f t="shared" si="1"/>
        <v>0</v>
      </c>
      <c r="N9" s="184">
        <f t="shared" si="2"/>
        <v>0</v>
      </c>
      <c r="O9" s="184">
        <f t="shared" si="3"/>
        <v>0</v>
      </c>
      <c r="P9" s="184">
        <f t="shared" si="4"/>
        <v>0</v>
      </c>
      <c r="Q9" s="184">
        <f t="shared" si="5"/>
        <v>0</v>
      </c>
      <c r="R9" s="185">
        <f t="shared" si="6"/>
        <v>0</v>
      </c>
    </row>
    <row r="10" spans="1:18" ht="15.75" x14ac:dyDescent="0.25">
      <c r="A10" s="173">
        <v>4</v>
      </c>
      <c r="B10" s="57"/>
      <c r="C10" s="581"/>
      <c r="D10" s="582"/>
      <c r="E10" s="98"/>
      <c r="F10" s="98"/>
      <c r="G10" s="98"/>
      <c r="H10" s="98"/>
      <c r="I10" s="98"/>
      <c r="J10" s="105">
        <f t="shared" si="0"/>
        <v>0</v>
      </c>
      <c r="L10" s="173">
        <v>4</v>
      </c>
      <c r="M10" s="183">
        <f t="shared" si="1"/>
        <v>0</v>
      </c>
      <c r="N10" s="184">
        <f t="shared" si="2"/>
        <v>0</v>
      </c>
      <c r="O10" s="184">
        <f t="shared" si="3"/>
        <v>0</v>
      </c>
      <c r="P10" s="184">
        <f t="shared" si="4"/>
        <v>0</v>
      </c>
      <c r="Q10" s="184">
        <f t="shared" si="5"/>
        <v>0</v>
      </c>
      <c r="R10" s="185">
        <f t="shared" si="6"/>
        <v>0</v>
      </c>
    </row>
    <row r="11" spans="1:18" ht="15.75" x14ac:dyDescent="0.25">
      <c r="A11" s="173">
        <v>5</v>
      </c>
      <c r="B11" s="57"/>
      <c r="C11" s="581"/>
      <c r="D11" s="582"/>
      <c r="E11" s="98"/>
      <c r="F11" s="98"/>
      <c r="G11" s="98"/>
      <c r="H11" s="98"/>
      <c r="I11" s="98"/>
      <c r="J11" s="105">
        <f t="shared" si="0"/>
        <v>0</v>
      </c>
      <c r="L11" s="173">
        <v>5</v>
      </c>
      <c r="M11" s="183">
        <f t="shared" si="1"/>
        <v>0</v>
      </c>
      <c r="N11" s="184">
        <f t="shared" si="2"/>
        <v>0</v>
      </c>
      <c r="O11" s="184">
        <f t="shared" si="3"/>
        <v>0</v>
      </c>
      <c r="P11" s="184">
        <f t="shared" si="4"/>
        <v>0</v>
      </c>
      <c r="Q11" s="184">
        <f t="shared" si="5"/>
        <v>0</v>
      </c>
      <c r="R11" s="185">
        <f t="shared" si="6"/>
        <v>0</v>
      </c>
    </row>
    <row r="12" spans="1:18" ht="15.75" x14ac:dyDescent="0.25">
      <c r="A12" s="173">
        <v>6</v>
      </c>
      <c r="B12" s="57"/>
      <c r="C12" s="581"/>
      <c r="D12" s="582"/>
      <c r="E12" s="98"/>
      <c r="F12" s="98"/>
      <c r="G12" s="98"/>
      <c r="H12" s="98"/>
      <c r="I12" s="98"/>
      <c r="J12" s="105">
        <f t="shared" si="0"/>
        <v>0</v>
      </c>
      <c r="L12" s="173">
        <v>6</v>
      </c>
      <c r="M12" s="183">
        <f t="shared" si="1"/>
        <v>0</v>
      </c>
      <c r="N12" s="184">
        <f t="shared" si="2"/>
        <v>0</v>
      </c>
      <c r="O12" s="184">
        <f t="shared" si="3"/>
        <v>0</v>
      </c>
      <c r="P12" s="184">
        <f t="shared" si="4"/>
        <v>0</v>
      </c>
      <c r="Q12" s="184">
        <f t="shared" si="5"/>
        <v>0</v>
      </c>
      <c r="R12" s="185">
        <f t="shared" si="6"/>
        <v>0</v>
      </c>
    </row>
    <row r="13" spans="1:18" ht="15.75" x14ac:dyDescent="0.25">
      <c r="A13" s="173">
        <v>7</v>
      </c>
      <c r="B13" s="57"/>
      <c r="C13" s="581"/>
      <c r="D13" s="582"/>
      <c r="E13" s="98"/>
      <c r="F13" s="98"/>
      <c r="G13" s="98"/>
      <c r="H13" s="98"/>
      <c r="I13" s="98"/>
      <c r="J13" s="105">
        <f t="shared" si="0"/>
        <v>0</v>
      </c>
      <c r="L13" s="173">
        <v>7</v>
      </c>
      <c r="M13" s="183">
        <f t="shared" si="1"/>
        <v>0</v>
      </c>
      <c r="N13" s="184">
        <f t="shared" si="2"/>
        <v>0</v>
      </c>
      <c r="O13" s="184">
        <f t="shared" si="3"/>
        <v>0</v>
      </c>
      <c r="P13" s="184">
        <f t="shared" si="4"/>
        <v>0</v>
      </c>
      <c r="Q13" s="184">
        <f t="shared" si="5"/>
        <v>0</v>
      </c>
      <c r="R13" s="185">
        <f t="shared" si="6"/>
        <v>0</v>
      </c>
    </row>
    <row r="14" spans="1:18" ht="15.75" x14ac:dyDescent="0.25">
      <c r="A14" s="173">
        <v>8</v>
      </c>
      <c r="B14" s="57"/>
      <c r="C14" s="581"/>
      <c r="D14" s="582"/>
      <c r="E14" s="98"/>
      <c r="F14" s="98"/>
      <c r="G14" s="98"/>
      <c r="H14" s="98"/>
      <c r="I14" s="98"/>
      <c r="J14" s="105">
        <f t="shared" si="0"/>
        <v>0</v>
      </c>
      <c r="L14" s="173">
        <v>8</v>
      </c>
      <c r="M14" s="183">
        <f t="shared" si="1"/>
        <v>0</v>
      </c>
      <c r="N14" s="184">
        <f t="shared" si="2"/>
        <v>0</v>
      </c>
      <c r="O14" s="184">
        <f t="shared" si="3"/>
        <v>0</v>
      </c>
      <c r="P14" s="184">
        <f t="shared" si="4"/>
        <v>0</v>
      </c>
      <c r="Q14" s="184">
        <f t="shared" si="5"/>
        <v>0</v>
      </c>
      <c r="R14" s="185">
        <f t="shared" si="6"/>
        <v>0</v>
      </c>
    </row>
    <row r="15" spans="1:18" ht="15.75" thickBot="1" x14ac:dyDescent="0.3">
      <c r="A15"/>
      <c r="B15"/>
      <c r="C15"/>
      <c r="D15" s="174" t="s">
        <v>207</v>
      </c>
      <c r="E15" s="175">
        <f>SUM(E7:E14)</f>
        <v>0</v>
      </c>
      <c r="F15" s="175">
        <f>SUM(F7:F14)</f>
        <v>0</v>
      </c>
      <c r="G15" s="175">
        <f>SUM(G7:G14)</f>
        <v>0</v>
      </c>
      <c r="H15" s="175">
        <f>SUM(H7:H14)</f>
        <v>0</v>
      </c>
      <c r="I15" s="175">
        <f>SUM(I7:I14)</f>
        <v>0</v>
      </c>
      <c r="J15" s="175">
        <f>SUM(E15:I15)</f>
        <v>0</v>
      </c>
      <c r="L15" s="164"/>
      <c r="M15" s="413">
        <f>SUM(M7:M14)</f>
        <v>0</v>
      </c>
      <c r="N15" s="414">
        <f>SUM(N7:N14)</f>
        <v>0</v>
      </c>
      <c r="O15" s="414">
        <f>SUM(O7:O14)</f>
        <v>0</v>
      </c>
      <c r="P15" s="414">
        <f>SUM(P7:P14)</f>
        <v>0</v>
      </c>
      <c r="Q15" s="414">
        <f>SUM(Q7:Q14)</f>
        <v>0</v>
      </c>
      <c r="R15" s="415">
        <f>SUM(M15:Q15)</f>
        <v>0</v>
      </c>
    </row>
    <row r="16" spans="1:18" ht="29.1" customHeight="1" x14ac:dyDescent="0.25"/>
    <row r="17" spans="1:11" s="163" customFormat="1" ht="26.45" customHeight="1" x14ac:dyDescent="0.25">
      <c r="A17" s="164"/>
      <c r="B17" s="575" t="s">
        <v>134</v>
      </c>
      <c r="C17" s="576"/>
      <c r="D17" s="577"/>
      <c r="E17" s="550" t="s">
        <v>138</v>
      </c>
      <c r="F17" s="551"/>
      <c r="G17" s="551"/>
      <c r="H17" s="551"/>
      <c r="I17" s="552"/>
      <c r="J17"/>
    </row>
    <row r="18" spans="1:11" s="163" customFormat="1" ht="35.450000000000003" customHeight="1" x14ac:dyDescent="0.25">
      <c r="A18" s="164"/>
      <c r="B18" s="170" t="s">
        <v>139</v>
      </c>
      <c r="C18" s="573" t="s">
        <v>78</v>
      </c>
      <c r="D18" s="574"/>
      <c r="E18" s="170" t="s">
        <v>18</v>
      </c>
      <c r="F18" s="171" t="s">
        <v>19</v>
      </c>
      <c r="G18" s="171" t="s">
        <v>24</v>
      </c>
      <c r="H18" s="171" t="s">
        <v>25</v>
      </c>
      <c r="I18" s="172" t="s">
        <v>26</v>
      </c>
      <c r="J18" s="164" t="s">
        <v>142</v>
      </c>
    </row>
    <row r="19" spans="1:11" ht="15.75" x14ac:dyDescent="0.25">
      <c r="A19" s="173">
        <v>1</v>
      </c>
      <c r="B19" s="186" t="s">
        <v>7</v>
      </c>
      <c r="C19" s="581"/>
      <c r="D19" s="582"/>
      <c r="E19" s="98"/>
      <c r="F19" s="98"/>
      <c r="G19" s="98"/>
      <c r="H19" s="98"/>
      <c r="I19" s="98"/>
      <c r="J19" s="182">
        <f>SUM(E19:I19)</f>
        <v>0</v>
      </c>
    </row>
    <row r="20" spans="1:11" ht="30" x14ac:dyDescent="0.25">
      <c r="A20" s="173">
        <v>2</v>
      </c>
      <c r="B20" s="186" t="s">
        <v>200</v>
      </c>
      <c r="C20" s="581"/>
      <c r="D20" s="582"/>
      <c r="E20" s="98"/>
      <c r="F20" s="98"/>
      <c r="G20" s="98"/>
      <c r="H20" s="98"/>
      <c r="I20" s="98"/>
      <c r="J20" s="182">
        <f>SUM(E20:I20)</f>
        <v>0</v>
      </c>
    </row>
    <row r="21" spans="1:11" ht="15.75" x14ac:dyDescent="0.25">
      <c r="A21" s="173">
        <v>3</v>
      </c>
      <c r="B21" s="186" t="s">
        <v>9</v>
      </c>
      <c r="C21" s="581"/>
      <c r="D21" s="582"/>
      <c r="E21" s="98"/>
      <c r="F21" s="98"/>
      <c r="G21" s="98"/>
      <c r="H21" s="98"/>
      <c r="I21" s="98"/>
      <c r="J21" s="182">
        <f>SUM(E21:I21)</f>
        <v>0</v>
      </c>
    </row>
    <row r="22" spans="1:11" ht="15.75" x14ac:dyDescent="0.25">
      <c r="A22" s="173">
        <v>4</v>
      </c>
      <c r="B22" s="186" t="s">
        <v>201</v>
      </c>
      <c r="C22" s="581"/>
      <c r="D22" s="582"/>
      <c r="E22" s="98"/>
      <c r="F22" s="98"/>
      <c r="G22" s="98"/>
      <c r="H22" s="98"/>
      <c r="I22" s="98"/>
      <c r="J22" s="182">
        <f t="shared" ref="J22:J28" si="7">SUM(E22:I22)</f>
        <v>0</v>
      </c>
    </row>
    <row r="23" spans="1:11" ht="15.75" x14ac:dyDescent="0.25">
      <c r="A23" s="173"/>
      <c r="B23" s="57"/>
      <c r="C23" s="581"/>
      <c r="D23" s="582"/>
      <c r="E23" s="98"/>
      <c r="F23" s="98"/>
      <c r="G23" s="98"/>
      <c r="H23" s="98"/>
      <c r="I23" s="98"/>
      <c r="J23" s="182">
        <f t="shared" si="7"/>
        <v>0</v>
      </c>
    </row>
    <row r="24" spans="1:11" ht="15.75" x14ac:dyDescent="0.25">
      <c r="A24" s="173"/>
      <c r="B24" s="57"/>
      <c r="C24" s="581"/>
      <c r="D24" s="582"/>
      <c r="E24" s="98"/>
      <c r="F24" s="98"/>
      <c r="G24" s="98"/>
      <c r="H24" s="98"/>
      <c r="I24" s="98"/>
      <c r="J24" s="182">
        <f t="shared" si="7"/>
        <v>0</v>
      </c>
    </row>
    <row r="25" spans="1:11" ht="15.75" x14ac:dyDescent="0.25">
      <c r="A25" s="173"/>
      <c r="B25" s="57"/>
      <c r="C25" s="581"/>
      <c r="D25" s="582"/>
      <c r="E25" s="98"/>
      <c r="F25" s="98"/>
      <c r="G25" s="98"/>
      <c r="H25" s="98"/>
      <c r="I25" s="98"/>
      <c r="J25" s="182">
        <f t="shared" si="7"/>
        <v>0</v>
      </c>
    </row>
    <row r="26" spans="1:11" ht="15.75" x14ac:dyDescent="0.25">
      <c r="A26" s="173"/>
      <c r="B26" s="57"/>
      <c r="C26" s="581"/>
      <c r="D26" s="582"/>
      <c r="E26" s="98"/>
      <c r="F26" s="98"/>
      <c r="G26" s="98"/>
      <c r="H26" s="98"/>
      <c r="I26" s="98"/>
      <c r="J26" s="182">
        <f t="shared" si="7"/>
        <v>0</v>
      </c>
    </row>
    <row r="27" spans="1:11" ht="15.75" x14ac:dyDescent="0.25">
      <c r="A27" s="173"/>
      <c r="B27" s="57"/>
      <c r="C27" s="581"/>
      <c r="D27" s="582"/>
      <c r="E27" s="98"/>
      <c r="F27" s="98"/>
      <c r="G27" s="98"/>
      <c r="H27" s="98"/>
      <c r="I27" s="98"/>
      <c r="J27" s="182">
        <f t="shared" si="7"/>
        <v>0</v>
      </c>
    </row>
    <row r="28" spans="1:11" ht="15.75" x14ac:dyDescent="0.25">
      <c r="A28" s="173"/>
      <c r="B28" s="57"/>
      <c r="C28" s="581"/>
      <c r="D28" s="582"/>
      <c r="E28" s="98"/>
      <c r="F28" s="98"/>
      <c r="G28" s="98"/>
      <c r="H28" s="98"/>
      <c r="I28" s="98"/>
      <c r="J28" s="182">
        <f t="shared" si="7"/>
        <v>0</v>
      </c>
    </row>
    <row r="29" spans="1:11" ht="15.75" thickBot="1" x14ac:dyDescent="0.3">
      <c r="A29"/>
      <c r="B29"/>
      <c r="C29"/>
      <c r="D29" s="174" t="s">
        <v>295</v>
      </c>
      <c r="E29" s="181">
        <f>SUM(E19:E28)</f>
        <v>0</v>
      </c>
      <c r="F29" s="181">
        <f>SUM(F19:F28)</f>
        <v>0</v>
      </c>
      <c r="G29" s="181">
        <f>SUM(G19:G28)</f>
        <v>0</v>
      </c>
      <c r="H29" s="181">
        <f>SUM(H19:H28)</f>
        <v>0</v>
      </c>
      <c r="I29" s="181">
        <f>SUM(I19:I28)</f>
        <v>0</v>
      </c>
      <c r="J29" s="181">
        <f>SUM(E29:I29)</f>
        <v>0</v>
      </c>
    </row>
    <row r="30" spans="1:11" ht="39" customHeight="1" x14ac:dyDescent="0.25">
      <c r="K30" s="169"/>
    </row>
    <row r="31" spans="1:11" s="163" customFormat="1" ht="26.45" customHeight="1" x14ac:dyDescent="0.25">
      <c r="A31" s="164"/>
      <c r="B31" s="562" t="s">
        <v>132</v>
      </c>
      <c r="C31" s="563"/>
      <c r="D31" s="564"/>
      <c r="E31" s="550" t="s">
        <v>138</v>
      </c>
      <c r="F31" s="551"/>
      <c r="G31" s="551"/>
      <c r="H31" s="551"/>
      <c r="I31" s="552"/>
      <c r="J31"/>
    </row>
    <row r="32" spans="1:11" s="163" customFormat="1" ht="35.450000000000003" customHeight="1" x14ac:dyDescent="0.25">
      <c r="A32" s="164"/>
      <c r="B32" s="170" t="s">
        <v>139</v>
      </c>
      <c r="C32" s="573" t="s">
        <v>78</v>
      </c>
      <c r="D32" s="574"/>
      <c r="E32" s="170" t="s">
        <v>18</v>
      </c>
      <c r="F32" s="171" t="s">
        <v>19</v>
      </c>
      <c r="G32" s="171" t="s">
        <v>24</v>
      </c>
      <c r="H32" s="171" t="s">
        <v>25</v>
      </c>
      <c r="I32" s="172" t="s">
        <v>26</v>
      </c>
      <c r="J32" s="164" t="s">
        <v>143</v>
      </c>
    </row>
    <row r="33" spans="1:10" ht="15.75" x14ac:dyDescent="0.25">
      <c r="A33" s="173">
        <v>1</v>
      </c>
      <c r="B33" s="416" t="s">
        <v>263</v>
      </c>
      <c r="C33" s="581"/>
      <c r="D33" s="582"/>
      <c r="E33" s="98"/>
      <c r="F33" s="98"/>
      <c r="G33" s="98"/>
      <c r="H33" s="98"/>
      <c r="I33" s="98"/>
      <c r="J33" s="182">
        <f>SUM(E33:I33)</f>
        <v>0</v>
      </c>
    </row>
    <row r="34" spans="1:10" ht="15.75" x14ac:dyDescent="0.25">
      <c r="A34" s="173">
        <v>2</v>
      </c>
      <c r="B34" s="416" t="s">
        <v>264</v>
      </c>
      <c r="C34" s="581"/>
      <c r="D34" s="582"/>
      <c r="E34" s="98"/>
      <c r="F34" s="98"/>
      <c r="G34" s="98"/>
      <c r="H34" s="98"/>
      <c r="I34" s="98"/>
      <c r="J34" s="182">
        <f t="shared" ref="J34:J40" si="8">SUM(E34:I34)</f>
        <v>0</v>
      </c>
    </row>
    <row r="35" spans="1:10" ht="15.75" x14ac:dyDescent="0.25">
      <c r="A35" s="173">
        <v>3</v>
      </c>
      <c r="B35" s="57"/>
      <c r="C35" s="581"/>
      <c r="D35" s="582"/>
      <c r="E35" s="98"/>
      <c r="F35" s="98"/>
      <c r="G35" s="98"/>
      <c r="H35" s="98"/>
      <c r="I35" s="98"/>
      <c r="J35" s="182">
        <f>SUM(E35:I35)</f>
        <v>0</v>
      </c>
    </row>
    <row r="36" spans="1:10" ht="15.75" x14ac:dyDescent="0.25">
      <c r="A36" s="173">
        <v>4</v>
      </c>
      <c r="B36" s="57"/>
      <c r="C36" s="581"/>
      <c r="D36" s="582"/>
      <c r="E36" s="98"/>
      <c r="F36" s="98"/>
      <c r="G36" s="98"/>
      <c r="H36" s="98"/>
      <c r="I36" s="98"/>
      <c r="J36" s="182">
        <f t="shared" si="8"/>
        <v>0</v>
      </c>
    </row>
    <row r="37" spans="1:10" ht="15.75" x14ac:dyDescent="0.25">
      <c r="A37" s="173">
        <v>5</v>
      </c>
      <c r="B37" s="57"/>
      <c r="C37" s="581"/>
      <c r="D37" s="582"/>
      <c r="E37" s="98"/>
      <c r="F37" s="98"/>
      <c r="G37" s="98"/>
      <c r="H37" s="98"/>
      <c r="I37" s="98"/>
      <c r="J37" s="182">
        <f t="shared" si="8"/>
        <v>0</v>
      </c>
    </row>
    <row r="38" spans="1:10" ht="15.75" x14ac:dyDescent="0.25">
      <c r="A38" s="173">
        <v>6</v>
      </c>
      <c r="B38" s="57"/>
      <c r="C38" s="581"/>
      <c r="D38" s="582"/>
      <c r="E38" s="98"/>
      <c r="F38" s="98"/>
      <c r="G38" s="98"/>
      <c r="H38" s="98"/>
      <c r="I38" s="98"/>
      <c r="J38" s="182">
        <f t="shared" si="8"/>
        <v>0</v>
      </c>
    </row>
    <row r="39" spans="1:10" ht="15.75" x14ac:dyDescent="0.25">
      <c r="A39" s="173">
        <v>7</v>
      </c>
      <c r="B39" s="57"/>
      <c r="C39" s="581"/>
      <c r="D39" s="582"/>
      <c r="E39" s="98"/>
      <c r="F39" s="98"/>
      <c r="G39" s="98"/>
      <c r="H39" s="98"/>
      <c r="I39" s="98"/>
      <c r="J39" s="182">
        <f t="shared" si="8"/>
        <v>0</v>
      </c>
    </row>
    <row r="40" spans="1:10" ht="15.75" x14ac:dyDescent="0.25">
      <c r="A40" s="173">
        <v>8</v>
      </c>
      <c r="B40" s="57"/>
      <c r="C40" s="581"/>
      <c r="D40" s="582"/>
      <c r="E40" s="98"/>
      <c r="F40" s="98"/>
      <c r="G40" s="98"/>
      <c r="H40" s="98"/>
      <c r="I40" s="98"/>
      <c r="J40" s="182">
        <f t="shared" si="8"/>
        <v>0</v>
      </c>
    </row>
    <row r="41" spans="1:10" ht="15.75" thickBot="1" x14ac:dyDescent="0.3">
      <c r="A41"/>
      <c r="B41"/>
      <c r="C41"/>
      <c r="D41" s="174" t="s">
        <v>207</v>
      </c>
      <c r="E41" s="181">
        <f>SUM(E33:E40)</f>
        <v>0</v>
      </c>
      <c r="F41" s="181">
        <f>SUM(F33:F40)</f>
        <v>0</v>
      </c>
      <c r="G41" s="181">
        <f>SUM(G33:G40)</f>
        <v>0</v>
      </c>
      <c r="H41" s="181">
        <f>SUM(H33:H40)</f>
        <v>0</v>
      </c>
      <c r="I41" s="181">
        <f>SUM(I33:I40)</f>
        <v>0</v>
      </c>
      <c r="J41" s="181">
        <f>SUM(E41:I41)</f>
        <v>0</v>
      </c>
    </row>
  </sheetData>
  <sheetProtection algorithmName="SHA-512" hashValue="ulBDUGkf87XrDg8PVAwrc6m9Vxxu6rGQOJEkYGXTo+dvdijTzqfr66XFja0U3UHWkXc7ezY99NomOUMYX6GH2g==" saltValue="M3isIk4xtbEx4sPnyrLC3Q==" spinCount="100000" sheet="1" objects="1" scenarios="1"/>
  <mergeCells count="41">
    <mergeCell ref="C39:D39"/>
    <mergeCell ref="C40:D40"/>
    <mergeCell ref="C34:D34"/>
    <mergeCell ref="C35:D35"/>
    <mergeCell ref="C36:D36"/>
    <mergeCell ref="C37:D37"/>
    <mergeCell ref="C38:D38"/>
    <mergeCell ref="C33:D33"/>
    <mergeCell ref="C14:D14"/>
    <mergeCell ref="C19:D19"/>
    <mergeCell ref="C20:D20"/>
    <mergeCell ref="C21:D21"/>
    <mergeCell ref="C22:D22"/>
    <mergeCell ref="C23:D23"/>
    <mergeCell ref="C24:D24"/>
    <mergeCell ref="C25:D25"/>
    <mergeCell ref="C28:D28"/>
    <mergeCell ref="C27:D27"/>
    <mergeCell ref="C26:D26"/>
    <mergeCell ref="M5:Q5"/>
    <mergeCell ref="B2:E2"/>
    <mergeCell ref="B1:E1"/>
    <mergeCell ref="F2:I2"/>
    <mergeCell ref="F1:I1"/>
    <mergeCell ref="G3:I3"/>
    <mergeCell ref="E31:I31"/>
    <mergeCell ref="E5:I5"/>
    <mergeCell ref="B17:D17"/>
    <mergeCell ref="E17:I17"/>
    <mergeCell ref="C32:D32"/>
    <mergeCell ref="B31:D31"/>
    <mergeCell ref="B5:D5"/>
    <mergeCell ref="C6:D6"/>
    <mergeCell ref="C18:D18"/>
    <mergeCell ref="C7:D7"/>
    <mergeCell ref="C8:D8"/>
    <mergeCell ref="C9:D9"/>
    <mergeCell ref="C10:D10"/>
    <mergeCell ref="C11:D11"/>
    <mergeCell ref="C12:D12"/>
    <mergeCell ref="C13:D13"/>
  </mergeCells>
  <hyperlinks>
    <hyperlink ref="G3" r:id="rId1" xr:uid="{6C22E596-A262-46FC-9D56-1D0D3AE18CC1}"/>
  </hyperlink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D8C23-9DA8-49E9-BFFD-DF4743B12502}">
  <sheetPr codeName="Sheet10">
    <pageSetUpPr fitToPage="1"/>
  </sheetPr>
  <dimension ref="A1:T30"/>
  <sheetViews>
    <sheetView zoomScaleNormal="100" zoomScaleSheetLayoutView="55" zoomScalePageLayoutView="55" workbookViewId="0">
      <selection activeCell="H15" sqref="H15"/>
    </sheetView>
  </sheetViews>
  <sheetFormatPr defaultColWidth="8.85546875" defaultRowHeight="15" x14ac:dyDescent="0.25"/>
  <cols>
    <col min="1" max="1" width="4.42578125" style="15" customWidth="1"/>
    <col min="2" max="3" width="29.42578125" style="2" customWidth="1"/>
    <col min="4" max="4" width="12.42578125" style="2" bestFit="1" customWidth="1"/>
    <col min="5" max="7" width="11.140625" style="2" customWidth="1"/>
    <col min="8" max="8" width="11.85546875" style="2" customWidth="1"/>
    <col min="9" max="9" width="15" style="14" customWidth="1"/>
    <col min="10" max="10" width="3.140625" style="3" customWidth="1"/>
    <col min="11" max="11" width="15.42578125" customWidth="1"/>
    <col min="12" max="12" width="12.5703125" bestFit="1" customWidth="1"/>
    <col min="13" max="15" width="11.140625" customWidth="1"/>
    <col min="16" max="16" width="11.85546875" customWidth="1"/>
    <col min="17" max="17" width="15" customWidth="1"/>
    <col min="18" max="18" width="3.140625" customWidth="1"/>
    <col min="19" max="19" width="23" customWidth="1"/>
    <col min="21" max="16384" width="8.85546875" style="3"/>
  </cols>
  <sheetData>
    <row r="1" spans="1:20" ht="15.75" thickBot="1" x14ac:dyDescent="0.3">
      <c r="A1" s="40"/>
      <c r="B1" s="5"/>
      <c r="C1" s="5"/>
      <c r="D1" s="17" t="s">
        <v>18</v>
      </c>
      <c r="E1" s="17" t="s">
        <v>19</v>
      </c>
      <c r="F1" s="17" t="s">
        <v>24</v>
      </c>
      <c r="G1" s="17" t="s">
        <v>25</v>
      </c>
      <c r="H1" s="17" t="s">
        <v>26</v>
      </c>
      <c r="I1"/>
      <c r="J1" s="11"/>
    </row>
    <row r="2" spans="1:20" ht="29.45" customHeight="1" thickBot="1" x14ac:dyDescent="0.3">
      <c r="A2" s="99" t="s">
        <v>121</v>
      </c>
      <c r="B2" s="593" t="s">
        <v>55</v>
      </c>
      <c r="C2" s="594"/>
      <c r="D2" s="60">
        <f>'Budget Summary_Research.gov'!E26</f>
        <v>0</v>
      </c>
      <c r="E2" s="60">
        <f>'Budget Summary_Research.gov'!H26</f>
        <v>0</v>
      </c>
      <c r="F2" s="60">
        <f>'Budget Summary_Research.gov'!K26</f>
        <v>0</v>
      </c>
      <c r="G2" s="60">
        <f>'Budget Summary_Research.gov'!N26</f>
        <v>0</v>
      </c>
      <c r="H2" s="60">
        <f>'Budget Summary_Research.gov'!Q26</f>
        <v>0</v>
      </c>
      <c r="I2" s="60">
        <f>'Budget Summary_Research.gov'!R26</f>
        <v>0</v>
      </c>
      <c r="J2" s="49"/>
    </row>
    <row r="3" spans="1:20" x14ac:dyDescent="0.25">
      <c r="B3" s="5"/>
      <c r="C3" s="5"/>
      <c r="D3" s="5"/>
      <c r="E3" s="5"/>
      <c r="F3" s="5"/>
      <c r="G3" s="5"/>
      <c r="H3" s="5"/>
      <c r="I3"/>
    </row>
    <row r="4" spans="1:20" ht="15.75" thickBot="1" x14ac:dyDescent="0.3">
      <c r="B4" s="5"/>
      <c r="C4" s="5"/>
      <c r="D4" s="5"/>
      <c r="E4" s="5"/>
      <c r="F4" s="5"/>
      <c r="G4" s="5"/>
      <c r="H4" s="5"/>
      <c r="I4"/>
    </row>
    <row r="5" spans="1:20" ht="29.45" customHeight="1" thickBot="1" x14ac:dyDescent="0.3">
      <c r="A5" s="99" t="s">
        <v>121</v>
      </c>
      <c r="B5" s="593" t="s">
        <v>98</v>
      </c>
      <c r="C5" s="594"/>
      <c r="D5" s="60">
        <f>Travel!Q17+Travel!Q30</f>
        <v>0</v>
      </c>
      <c r="E5" s="60">
        <f>Travel!R17+Travel!R30</f>
        <v>0</v>
      </c>
      <c r="F5" s="60">
        <f>Travel!S17+Travel!S30</f>
        <v>0</v>
      </c>
      <c r="G5" s="60">
        <f>Travel!T17+Travel!T30</f>
        <v>0</v>
      </c>
      <c r="H5" s="60">
        <f>Travel!U17+Travel!U30</f>
        <v>0</v>
      </c>
      <c r="I5" s="60">
        <f>SUM(D5:H5)</f>
        <v>0</v>
      </c>
      <c r="J5" s="28"/>
    </row>
    <row r="6" spans="1:20" x14ac:dyDescent="0.25">
      <c r="B6" s="5"/>
      <c r="C6" s="5"/>
      <c r="D6" s="5"/>
      <c r="E6" s="5"/>
      <c r="F6" s="5"/>
      <c r="G6" s="5"/>
      <c r="H6" s="5"/>
      <c r="I6"/>
    </row>
    <row r="7" spans="1:20" ht="15.75" thickBot="1" x14ac:dyDescent="0.3">
      <c r="B7" s="5"/>
      <c r="C7" s="5"/>
      <c r="D7" s="5"/>
      <c r="E7" s="5"/>
      <c r="F7" s="5"/>
      <c r="G7" s="5"/>
      <c r="H7" s="5"/>
      <c r="I7"/>
    </row>
    <row r="8" spans="1:20" ht="18.75" x14ac:dyDescent="0.25">
      <c r="A8" s="100"/>
      <c r="B8" s="595" t="s">
        <v>96</v>
      </c>
      <c r="C8" s="595"/>
      <c r="D8" s="33"/>
      <c r="E8" s="33"/>
      <c r="F8" s="33"/>
      <c r="G8" s="33"/>
      <c r="H8" s="33"/>
      <c r="I8" s="53"/>
    </row>
    <row r="9" spans="1:20" ht="15.75" x14ac:dyDescent="0.25">
      <c r="A9" s="102"/>
      <c r="B9" s="18" t="s">
        <v>78</v>
      </c>
      <c r="C9" s="17"/>
      <c r="D9" s="17" t="s">
        <v>18</v>
      </c>
      <c r="E9" s="17" t="s">
        <v>19</v>
      </c>
      <c r="F9" s="17" t="s">
        <v>24</v>
      </c>
      <c r="G9" s="17" t="s">
        <v>25</v>
      </c>
      <c r="H9" s="17" t="s">
        <v>26</v>
      </c>
      <c r="I9" s="39"/>
    </row>
    <row r="10" spans="1:20" x14ac:dyDescent="0.25">
      <c r="A10" s="102"/>
      <c r="B10" s="21" t="s">
        <v>7</v>
      </c>
      <c r="C10" s="64"/>
      <c r="D10" s="74">
        <f>'Other Direct'!E19</f>
        <v>0</v>
      </c>
      <c r="E10" s="74">
        <f>'Other Direct'!F19</f>
        <v>0</v>
      </c>
      <c r="F10" s="74">
        <f>'Other Direct'!G19</f>
        <v>0</v>
      </c>
      <c r="G10" s="74">
        <f>'Other Direct'!H19</f>
        <v>0</v>
      </c>
      <c r="H10" s="74">
        <f>'Other Direct'!I19</f>
        <v>0</v>
      </c>
      <c r="I10" s="54">
        <f>SUM(D10:H10)</f>
        <v>0</v>
      </c>
    </row>
    <row r="11" spans="1:20" x14ac:dyDescent="0.25">
      <c r="A11" s="102"/>
      <c r="B11" s="21" t="s">
        <v>8</v>
      </c>
      <c r="C11" s="64"/>
      <c r="D11" s="74">
        <f>'Other Direct'!E20</f>
        <v>0</v>
      </c>
      <c r="E11" s="74">
        <f>'Other Direct'!F20</f>
        <v>0</v>
      </c>
      <c r="F11" s="74">
        <f>'Other Direct'!G20</f>
        <v>0</v>
      </c>
      <c r="G11" s="74">
        <f>'Other Direct'!H20</f>
        <v>0</v>
      </c>
      <c r="H11" s="74">
        <f>'Other Direct'!I20</f>
        <v>0</v>
      </c>
      <c r="I11" s="54">
        <f t="shared" ref="I11:I15" si="0">SUM(D11:H11)</f>
        <v>0</v>
      </c>
    </row>
    <row r="12" spans="1:20" s="2" customFormat="1" x14ac:dyDescent="0.25">
      <c r="A12" s="103"/>
      <c r="B12" s="21" t="s">
        <v>9</v>
      </c>
      <c r="C12" s="21"/>
      <c r="D12" s="75">
        <f>'Other Direct'!E21</f>
        <v>0</v>
      </c>
      <c r="E12" s="75">
        <f>'Other Direct'!F21</f>
        <v>0</v>
      </c>
      <c r="F12" s="75">
        <f>'Other Direct'!G21</f>
        <v>0</v>
      </c>
      <c r="G12" s="75">
        <f>'Other Direct'!H21</f>
        <v>0</v>
      </c>
      <c r="H12" s="75">
        <f>'Other Direct'!I21</f>
        <v>0</v>
      </c>
      <c r="I12" s="54">
        <f t="shared" si="0"/>
        <v>0</v>
      </c>
      <c r="K12"/>
      <c r="L12"/>
      <c r="M12"/>
      <c r="N12"/>
      <c r="O12"/>
      <c r="P12"/>
      <c r="Q12"/>
      <c r="R12"/>
      <c r="S12"/>
      <c r="T12"/>
    </row>
    <row r="13" spans="1:20" s="2" customFormat="1" x14ac:dyDescent="0.25">
      <c r="A13" s="103"/>
      <c r="B13" s="21" t="s">
        <v>201</v>
      </c>
      <c r="C13" s="21"/>
      <c r="D13" s="75">
        <f>'Other Direct'!E22</f>
        <v>0</v>
      </c>
      <c r="E13" s="75">
        <f>'Other Direct'!F22</f>
        <v>0</v>
      </c>
      <c r="F13" s="75">
        <f>'Other Direct'!G22</f>
        <v>0</v>
      </c>
      <c r="G13" s="75">
        <f>'Other Direct'!H22</f>
        <v>0</v>
      </c>
      <c r="H13" s="75">
        <f>'Other Direct'!I22</f>
        <v>0</v>
      </c>
      <c r="I13" s="54">
        <f t="shared" si="0"/>
        <v>0</v>
      </c>
      <c r="K13"/>
      <c r="L13"/>
      <c r="M13"/>
      <c r="N13"/>
      <c r="O13"/>
      <c r="P13"/>
      <c r="Q13"/>
      <c r="R13"/>
      <c r="S13"/>
      <c r="T13"/>
    </row>
    <row r="14" spans="1:20" s="2" customFormat="1" x14ac:dyDescent="0.25">
      <c r="A14" s="102" t="s">
        <v>123</v>
      </c>
      <c r="B14" s="21" t="s">
        <v>228</v>
      </c>
      <c r="C14" s="21"/>
      <c r="D14" s="75">
        <f>'Other Direct'!M15</f>
        <v>0</v>
      </c>
      <c r="E14" s="75">
        <f>'Other Direct'!N15</f>
        <v>0</v>
      </c>
      <c r="F14" s="75">
        <f>'Other Direct'!O15</f>
        <v>0</v>
      </c>
      <c r="G14" s="75">
        <f>'Other Direct'!P15</f>
        <v>0</v>
      </c>
      <c r="H14" s="75">
        <f>'Other Direct'!Q15</f>
        <v>0</v>
      </c>
      <c r="I14" s="54">
        <f t="shared" si="0"/>
        <v>0</v>
      </c>
      <c r="K14"/>
      <c r="L14"/>
      <c r="M14"/>
      <c r="N14"/>
      <c r="O14"/>
      <c r="P14"/>
      <c r="Q14"/>
      <c r="R14"/>
      <c r="S14"/>
      <c r="T14"/>
    </row>
    <row r="15" spans="1:20" s="2" customFormat="1" ht="15.75" thickBot="1" x14ac:dyDescent="0.3">
      <c r="A15" s="102"/>
      <c r="B15" s="21" t="s">
        <v>296</v>
      </c>
      <c r="C15" s="21"/>
      <c r="D15" s="75">
        <f>SUM('Other Direct'!E23:E28)</f>
        <v>0</v>
      </c>
      <c r="E15" s="75">
        <f>SUM('Other Direct'!F23:F28)</f>
        <v>0</v>
      </c>
      <c r="F15" s="75">
        <f>SUM('Other Direct'!G23:G28)</f>
        <v>0</v>
      </c>
      <c r="G15" s="75">
        <f>SUM('Other Direct'!H23:H28)</f>
        <v>0</v>
      </c>
      <c r="H15" s="75">
        <f>SUM('Other Direct'!I23:I28)</f>
        <v>0</v>
      </c>
      <c r="I15" s="54">
        <f t="shared" si="0"/>
        <v>0</v>
      </c>
      <c r="K15"/>
      <c r="L15"/>
      <c r="M15"/>
      <c r="N15"/>
      <c r="O15"/>
      <c r="P15"/>
      <c r="Q15"/>
      <c r="R15"/>
      <c r="S15"/>
      <c r="T15"/>
    </row>
    <row r="16" spans="1:20" s="2" customFormat="1" ht="19.5" thickBot="1" x14ac:dyDescent="0.3">
      <c r="A16" s="101" t="s">
        <v>121</v>
      </c>
      <c r="B16" s="594" t="s">
        <v>102</v>
      </c>
      <c r="C16" s="594"/>
      <c r="D16" s="60">
        <f>SUM(D10:D15)</f>
        <v>0</v>
      </c>
      <c r="E16" s="60">
        <f t="shared" ref="E16:H16" si="1">SUM(E10:E15)</f>
        <v>0</v>
      </c>
      <c r="F16" s="60">
        <f t="shared" si="1"/>
        <v>0</v>
      </c>
      <c r="G16" s="60">
        <f t="shared" si="1"/>
        <v>0</v>
      </c>
      <c r="H16" s="60">
        <f t="shared" si="1"/>
        <v>0</v>
      </c>
      <c r="I16" s="61">
        <f>SUM(D16:H16)</f>
        <v>0</v>
      </c>
      <c r="K16"/>
      <c r="L16"/>
      <c r="M16"/>
      <c r="N16"/>
      <c r="O16"/>
      <c r="P16"/>
      <c r="Q16"/>
      <c r="R16"/>
      <c r="S16"/>
      <c r="T16"/>
    </row>
    <row r="17" spans="1:20" ht="29.45" customHeight="1" x14ac:dyDescent="0.25">
      <c r="A17" s="16"/>
      <c r="B17" s="25"/>
      <c r="C17" s="25"/>
      <c r="D17" s="25"/>
      <c r="E17" s="25"/>
      <c r="F17" s="25"/>
      <c r="G17" s="25"/>
      <c r="H17" s="25"/>
      <c r="I17"/>
      <c r="J17" s="28"/>
    </row>
    <row r="18" spans="1:20" s="2" customFormat="1" ht="21" customHeight="1" thickBot="1" x14ac:dyDescent="0.3">
      <c r="A18" s="63"/>
      <c r="B18" s="25"/>
      <c r="C18" s="25"/>
      <c r="D18" s="25"/>
      <c r="E18" s="25"/>
      <c r="F18" s="25"/>
      <c r="G18" s="25"/>
      <c r="H18" s="25"/>
      <c r="I18"/>
      <c r="K18"/>
      <c r="L18"/>
      <c r="M18"/>
      <c r="N18"/>
      <c r="O18"/>
      <c r="P18"/>
      <c r="Q18"/>
      <c r="R18"/>
      <c r="S18"/>
      <c r="T18"/>
    </row>
    <row r="19" spans="1:20" s="25" customFormat="1" ht="20.45" customHeight="1" x14ac:dyDescent="0.25">
      <c r="A19" s="100"/>
      <c r="B19" s="595" t="s">
        <v>12</v>
      </c>
      <c r="C19" s="595"/>
      <c r="D19" s="33"/>
      <c r="E19" s="33"/>
      <c r="F19" s="33"/>
      <c r="G19" s="33"/>
      <c r="H19" s="33"/>
      <c r="I19" s="53"/>
      <c r="K19"/>
      <c r="L19"/>
      <c r="M19"/>
      <c r="N19"/>
      <c r="O19"/>
      <c r="P19"/>
      <c r="Q19"/>
      <c r="R19"/>
      <c r="S19"/>
      <c r="T19"/>
    </row>
    <row r="20" spans="1:20" ht="16.5" thickBot="1" x14ac:dyDescent="0.3">
      <c r="A20" s="101"/>
      <c r="B20" s="18"/>
      <c r="C20" s="17"/>
      <c r="D20" s="17" t="s">
        <v>18</v>
      </c>
      <c r="E20" s="17" t="s">
        <v>19</v>
      </c>
      <c r="F20" s="17" t="s">
        <v>24</v>
      </c>
      <c r="G20" s="17" t="s">
        <v>25</v>
      </c>
      <c r="H20" s="17" t="s">
        <v>26</v>
      </c>
      <c r="I20" s="39" t="s">
        <v>37</v>
      </c>
    </row>
    <row r="21" spans="1:20" ht="19.5" thickBot="1" x14ac:dyDescent="0.3">
      <c r="A21" s="48"/>
      <c r="B21" s="598" t="s">
        <v>152</v>
      </c>
      <c r="C21" s="591"/>
      <c r="D21" s="27">
        <f t="shared" ref="D21:I21" si="2">SUM(D2+D5+D16)</f>
        <v>0</v>
      </c>
      <c r="E21" s="27">
        <f t="shared" si="2"/>
        <v>0</v>
      </c>
      <c r="F21" s="27">
        <f t="shared" si="2"/>
        <v>0</v>
      </c>
      <c r="G21" s="27">
        <f t="shared" si="2"/>
        <v>0</v>
      </c>
      <c r="H21" s="27">
        <f t="shared" si="2"/>
        <v>0</v>
      </c>
      <c r="I21" s="27">
        <f t="shared" si="2"/>
        <v>0</v>
      </c>
      <c r="L21" s="424"/>
    </row>
    <row r="22" spans="1:20" ht="40.5" customHeight="1" thickBot="1" x14ac:dyDescent="0.3">
      <c r="A22" s="16"/>
      <c r="B22" s="5"/>
      <c r="C22" s="5"/>
      <c r="D22" s="5"/>
      <c r="E22" s="5"/>
      <c r="F22" s="5"/>
      <c r="G22" s="5"/>
      <c r="H22" s="5"/>
      <c r="I22" s="424"/>
      <c r="J22" s="28"/>
      <c r="L22" s="105"/>
    </row>
    <row r="23" spans="1:20" s="2" customFormat="1" ht="19.5" customHeight="1" thickBot="1" x14ac:dyDescent="0.3">
      <c r="A23"/>
      <c r="C23"/>
      <c r="D23"/>
      <c r="E23" s="596" t="s">
        <v>20</v>
      </c>
      <c r="F23" s="597"/>
      <c r="G23" s="597"/>
      <c r="H23" s="591"/>
      <c r="I23" s="592"/>
      <c r="K23"/>
      <c r="L23" s="105"/>
      <c r="M23"/>
      <c r="N23"/>
      <c r="O23"/>
      <c r="P23"/>
      <c r="Q23"/>
      <c r="R23"/>
      <c r="S23"/>
      <c r="T23"/>
    </row>
    <row r="24" spans="1:20" ht="42" customHeight="1" x14ac:dyDescent="0.25">
      <c r="I24"/>
    </row>
    <row r="25" spans="1:20" x14ac:dyDescent="0.25">
      <c r="I25"/>
    </row>
    <row r="26" spans="1:20" x14ac:dyDescent="0.25">
      <c r="A26"/>
      <c r="B26"/>
      <c r="C26"/>
      <c r="D26"/>
      <c r="E26"/>
      <c r="F26"/>
      <c r="G26"/>
      <c r="H26"/>
      <c r="I26"/>
    </row>
    <row r="27" spans="1:20" customFormat="1" x14ac:dyDescent="0.25"/>
    <row r="28" spans="1:20" customFormat="1" x14ac:dyDescent="0.25"/>
    <row r="29" spans="1:20" customFormat="1" x14ac:dyDescent="0.25"/>
    <row r="30" spans="1:20" customFormat="1" x14ac:dyDescent="0.25">
      <c r="A30" s="15"/>
      <c r="B30" s="2"/>
      <c r="C30" s="2"/>
      <c r="D30" s="2"/>
      <c r="E30" s="2"/>
      <c r="F30" s="2"/>
      <c r="G30" s="2"/>
      <c r="H30" s="2"/>
      <c r="I30" s="14"/>
    </row>
  </sheetData>
  <mergeCells count="8">
    <mergeCell ref="H23:I23"/>
    <mergeCell ref="B2:C2"/>
    <mergeCell ref="B5:C5"/>
    <mergeCell ref="B19:C19"/>
    <mergeCell ref="E23:G23"/>
    <mergeCell ref="B21:C21"/>
    <mergeCell ref="B8:C8"/>
    <mergeCell ref="B16:C16"/>
  </mergeCells>
  <printOptions gridLines="1"/>
  <pageMargins left="0.30025252525252527" right="0.25" top="0.39454365079365078" bottom="0.75" header="0.3" footer="0.3"/>
  <pageSetup scale="73"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Instructions</vt:lpstr>
      <vt:lpstr>Budget Summary_Research.gov</vt:lpstr>
      <vt:lpstr>Budget Summary_Internal</vt:lpstr>
      <vt:lpstr>Personnel</vt:lpstr>
      <vt:lpstr>Equipment</vt:lpstr>
      <vt:lpstr>Travel</vt:lpstr>
      <vt:lpstr>Participant Support</vt:lpstr>
      <vt:lpstr>Other Direct</vt:lpstr>
      <vt:lpstr>MTDC</vt:lpstr>
      <vt:lpstr>Lists</vt:lpstr>
      <vt:lpstr>Budget</vt:lpstr>
      <vt:lpstr>COLA</vt:lpstr>
      <vt:lpstr>Fring9plus1k</vt:lpstr>
      <vt:lpstr>MTDC!Fringe_Options</vt:lpstr>
      <vt:lpstr>'Other Direct'!Fringe_Options</vt:lpstr>
      <vt:lpstr>'Participant Support'!Fringe_Options</vt:lpstr>
      <vt:lpstr>Fringe_Options</vt:lpstr>
      <vt:lpstr>Fringe42</vt:lpstr>
      <vt:lpstr>Fringe9</vt:lpstr>
      <vt:lpstr>MTDC!Salary_Base_Type</vt:lpstr>
      <vt:lpstr>'Other Direct'!Salary_Base_Type</vt:lpstr>
      <vt:lpstr>'Participant Support'!Salary_Base_Type</vt:lpstr>
      <vt:lpstr>Salary_Base_Type</vt:lpstr>
      <vt:lpstr>select</vt:lpstr>
      <vt:lpstr>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cchavis</dc:creator>
  <cp:lastModifiedBy>Rebecca Steiner</cp:lastModifiedBy>
  <cp:lastPrinted>2023-08-16T19:46:53Z</cp:lastPrinted>
  <dcterms:created xsi:type="dcterms:W3CDTF">2014-04-17T19:19:39Z</dcterms:created>
  <dcterms:modified xsi:type="dcterms:W3CDTF">2024-07-30T20:28:28Z</dcterms:modified>
</cp:coreProperties>
</file>