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2435" activeTab="1"/>
  </bookViews>
  <sheets>
    <sheet name="MFR - DO NOT EDIT" sheetId="1" r:id="rId1"/>
    <sheet name="All Data" sheetId="2" r:id="rId2"/>
  </sheets>
  <definedNames>
    <definedName name="_ftn1" localSheetId="1">'All Data'!#REF!</definedName>
    <definedName name="_ftnref1" localSheetId="1">'All Data'!#REF!</definedName>
    <definedName name="_xlnm.Print_Area" localSheetId="1">'All Data'!$A$1:$Y$56</definedName>
    <definedName name="_xlnm.Print_Area" localSheetId="0">'MFR - DO NOT EDIT'!$A$2:$O$99</definedName>
    <definedName name="_xlnm.Print_Titles" localSheetId="1">'All Data'!$2:$5</definedName>
  </definedNames>
  <calcPr calcId="152511"/>
</workbook>
</file>

<file path=xl/calcChain.xml><?xml version="1.0" encoding="utf-8"?>
<calcChain xmlns="http://schemas.openxmlformats.org/spreadsheetml/2006/main">
  <c r="C46" i="1" l="1"/>
  <c r="C95" i="1"/>
  <c r="C94" i="1"/>
  <c r="C93" i="1"/>
  <c r="C92" i="1"/>
  <c r="C85" i="1"/>
  <c r="C84" i="1"/>
  <c r="C77" i="1"/>
  <c r="C76" i="1"/>
  <c r="C69" i="1"/>
  <c r="C68" i="1"/>
  <c r="C67" i="1"/>
  <c r="C66" i="1"/>
  <c r="C65" i="1"/>
  <c r="C64" i="1"/>
  <c r="C56" i="1"/>
  <c r="C55" i="1"/>
  <c r="C54" i="1"/>
  <c r="C53" i="1"/>
  <c r="C52" i="1"/>
  <c r="C51" i="1"/>
  <c r="C50" i="1"/>
  <c r="C49" i="1"/>
  <c r="C48" i="1"/>
  <c r="C47" i="1"/>
  <c r="C45" i="1"/>
  <c r="C44" i="1"/>
  <c r="C43" i="1"/>
  <c r="C42" i="1"/>
  <c r="C41" i="1"/>
  <c r="C30" i="1"/>
  <c r="C29" i="1"/>
  <c r="C28" i="1"/>
  <c r="C27" i="1"/>
  <c r="C26" i="1"/>
  <c r="C25" i="1"/>
  <c r="C24" i="1"/>
  <c r="C23" i="1"/>
  <c r="C22" i="1"/>
  <c r="C21" i="1"/>
  <c r="C20" i="1"/>
  <c r="C19" i="1"/>
  <c r="C18" i="1"/>
  <c r="C17" i="1"/>
  <c r="C16" i="1"/>
  <c r="C15" i="1"/>
  <c r="N40" i="1"/>
  <c r="M40" i="1"/>
  <c r="L40" i="1"/>
  <c r="K40" i="1"/>
  <c r="J40" i="1"/>
  <c r="I40" i="1"/>
  <c r="H40" i="1"/>
  <c r="N91" i="1"/>
  <c r="M91" i="1"/>
  <c r="L91" i="1"/>
  <c r="K91" i="1"/>
  <c r="J91" i="1"/>
  <c r="I91" i="1"/>
  <c r="H91" i="1"/>
  <c r="N83" i="1"/>
  <c r="M83" i="1"/>
  <c r="L83" i="1"/>
  <c r="K83" i="1"/>
  <c r="J83" i="1"/>
  <c r="I83" i="1"/>
  <c r="H83" i="1"/>
  <c r="N75" i="1"/>
  <c r="M75" i="1"/>
  <c r="L75" i="1"/>
  <c r="K75" i="1"/>
  <c r="J75" i="1"/>
  <c r="I75" i="1"/>
  <c r="H75" i="1"/>
  <c r="N63" i="1"/>
  <c r="M63" i="1"/>
  <c r="L63" i="1"/>
  <c r="K63" i="1"/>
  <c r="J63" i="1"/>
  <c r="I63" i="1"/>
  <c r="H63" i="1"/>
  <c r="N14" i="1"/>
  <c r="N19" i="1" s="1"/>
  <c r="M14" i="1"/>
  <c r="M69" i="1" s="1"/>
  <c r="L14" i="1"/>
  <c r="L77" i="1" s="1"/>
  <c r="K14" i="1"/>
  <c r="K68" i="1" s="1"/>
  <c r="J14" i="1"/>
  <c r="J43" i="1" s="1"/>
  <c r="I14" i="1"/>
  <c r="I67" i="1" s="1"/>
  <c r="H14" i="1"/>
  <c r="H92" i="1" s="1"/>
  <c r="N94" i="1" l="1"/>
  <c r="N16" i="1"/>
  <c r="H52" i="1"/>
  <c r="N51" i="1"/>
  <c r="N23" i="1"/>
  <c r="N27" i="1"/>
  <c r="N76" i="1"/>
  <c r="M55" i="1"/>
  <c r="M48" i="1"/>
  <c r="M64" i="1"/>
  <c r="M66" i="1"/>
  <c r="M23" i="1"/>
  <c r="M67" i="1"/>
  <c r="M42" i="1"/>
  <c r="M44" i="1"/>
  <c r="L24" i="1"/>
  <c r="M47" i="1"/>
  <c r="L51" i="1"/>
  <c r="M29" i="1"/>
  <c r="M15" i="1"/>
  <c r="M93" i="1"/>
  <c r="M68" i="1"/>
  <c r="M26" i="1"/>
  <c r="L19" i="1"/>
  <c r="L69" i="1"/>
  <c r="M65" i="1"/>
  <c r="M43" i="1"/>
  <c r="M45" i="1"/>
  <c r="L25" i="1"/>
  <c r="M28" i="1"/>
  <c r="M49" i="1"/>
  <c r="L23" i="1"/>
  <c r="M22" i="1"/>
  <c r="M94" i="1"/>
  <c r="M84" i="1"/>
  <c r="L30" i="1"/>
  <c r="M16" i="1"/>
  <c r="M77" i="1"/>
  <c r="M25" i="1"/>
  <c r="L29" i="1"/>
  <c r="L28" i="1"/>
  <c r="L48" i="1"/>
  <c r="L92" i="1"/>
  <c r="L41" i="1"/>
  <c r="L67" i="1"/>
  <c r="L45" i="1"/>
  <c r="L27" i="1"/>
  <c r="N22" i="1"/>
  <c r="N42" i="1"/>
  <c r="L42" i="1"/>
  <c r="N25" i="1"/>
  <c r="L93" i="1"/>
  <c r="M17" i="1"/>
  <c r="M95" i="1"/>
  <c r="N20" i="1"/>
  <c r="M20" i="1"/>
  <c r="N55" i="1"/>
  <c r="M21" i="1"/>
  <c r="M41" i="1"/>
  <c r="M92" i="1"/>
  <c r="M24" i="1"/>
  <c r="L66" i="1"/>
  <c r="N95" i="1"/>
  <c r="M54" i="1"/>
  <c r="M18" i="1"/>
  <c r="L18" i="1"/>
  <c r="L44" i="1"/>
  <c r="L84" i="1"/>
  <c r="L64" i="1"/>
  <c r="L52" i="1"/>
  <c r="L53" i="1"/>
  <c r="L22" i="1"/>
  <c r="L65" i="1"/>
  <c r="L68" i="1"/>
  <c r="L17" i="1"/>
  <c r="L26" i="1"/>
  <c r="L56" i="1"/>
  <c r="L46" i="1"/>
  <c r="L49" i="1"/>
  <c r="L50" i="1"/>
  <c r="L21" i="1"/>
  <c r="L95" i="1"/>
  <c r="L76" i="1"/>
  <c r="H68" i="1"/>
  <c r="K64" i="1"/>
  <c r="J48" i="1"/>
  <c r="I49" i="1"/>
  <c r="I95" i="1"/>
  <c r="H50" i="1"/>
  <c r="I76" i="1"/>
  <c r="I30" i="1"/>
  <c r="H24" i="1"/>
  <c r="I27" i="1"/>
  <c r="H95" i="1"/>
  <c r="I24" i="1"/>
  <c r="H46" i="1"/>
  <c r="I52" i="1"/>
  <c r="J76" i="1"/>
  <c r="I26" i="1"/>
  <c r="I45" i="1"/>
  <c r="I42" i="1"/>
  <c r="H29" i="1"/>
  <c r="H56" i="1"/>
  <c r="H22" i="1"/>
  <c r="I66" i="1"/>
  <c r="H42" i="1"/>
  <c r="H16" i="1"/>
  <c r="I92" i="1"/>
  <c r="H76" i="1"/>
  <c r="H44" i="1"/>
  <c r="I19" i="1"/>
  <c r="I22" i="1"/>
  <c r="N17" i="1"/>
  <c r="I21" i="1"/>
  <c r="I56" i="1"/>
  <c r="M27" i="1"/>
  <c r="M30" i="1"/>
  <c r="N26" i="1"/>
  <c r="M85" i="1"/>
  <c r="H15" i="1"/>
  <c r="H85" i="1"/>
  <c r="H47" i="1"/>
  <c r="H54" i="1"/>
  <c r="H28" i="1"/>
  <c r="H20" i="1"/>
  <c r="H23" i="1"/>
  <c r="H19" i="1"/>
  <c r="H65" i="1"/>
  <c r="I65" i="1"/>
  <c r="I64" i="1"/>
  <c r="J55" i="1"/>
  <c r="I41" i="1"/>
  <c r="N77" i="1"/>
  <c r="N21" i="1"/>
  <c r="H25" i="1"/>
  <c r="M76" i="1"/>
  <c r="M56" i="1"/>
  <c r="H69" i="1"/>
  <c r="H48" i="1"/>
  <c r="I93" i="1"/>
  <c r="I44" i="1"/>
  <c r="H94" i="1"/>
  <c r="H77" i="1"/>
  <c r="I46" i="1"/>
  <c r="I47" i="1"/>
  <c r="I23" i="1"/>
  <c r="H30" i="1"/>
  <c r="H51" i="1"/>
  <c r="I29" i="1"/>
  <c r="H45" i="1"/>
  <c r="J68" i="1"/>
  <c r="I16" i="1"/>
  <c r="J69" i="1"/>
  <c r="I54" i="1"/>
  <c r="I28" i="1"/>
  <c r="I15" i="1"/>
  <c r="K50" i="1"/>
  <c r="H55" i="1"/>
  <c r="H64" i="1"/>
  <c r="N49" i="1"/>
  <c r="K94" i="1"/>
  <c r="H41" i="1"/>
  <c r="H26" i="1"/>
  <c r="I20" i="1"/>
  <c r="I43" i="1"/>
  <c r="I17" i="1"/>
  <c r="I77" i="1"/>
  <c r="I51" i="1"/>
  <c r="I25" i="1"/>
  <c r="I94" i="1"/>
  <c r="I68" i="1"/>
  <c r="I53" i="1"/>
  <c r="I69" i="1"/>
  <c r="H67" i="1"/>
  <c r="H53" i="1"/>
  <c r="I55" i="1"/>
  <c r="I50" i="1"/>
  <c r="I48" i="1"/>
  <c r="H49" i="1"/>
  <c r="H93" i="1"/>
  <c r="H43" i="1"/>
  <c r="H66" i="1"/>
  <c r="H17" i="1"/>
  <c r="J29" i="1"/>
  <c r="J19" i="1"/>
  <c r="K51" i="1"/>
  <c r="L54" i="1"/>
  <c r="N30" i="1"/>
  <c r="L20" i="1"/>
  <c r="L55" i="1"/>
  <c r="I18" i="1"/>
  <c r="L85" i="1"/>
  <c r="N50" i="1"/>
  <c r="K29" i="1"/>
  <c r="H18" i="1"/>
  <c r="L16" i="1"/>
  <c r="I84" i="1"/>
  <c r="M50" i="1"/>
  <c r="H27" i="1"/>
  <c r="L15" i="1"/>
  <c r="J23" i="1"/>
  <c r="I85" i="1"/>
  <c r="J92" i="1"/>
  <c r="M52" i="1"/>
  <c r="M19" i="1"/>
  <c r="L43" i="1"/>
  <c r="N18" i="1"/>
  <c r="M51" i="1"/>
  <c r="M46" i="1"/>
  <c r="L47" i="1"/>
  <c r="M53" i="1"/>
  <c r="H21" i="1"/>
  <c r="L94" i="1"/>
  <c r="H84" i="1"/>
  <c r="J44" i="1"/>
  <c r="J49" i="1"/>
  <c r="K54" i="1"/>
  <c r="J28" i="1"/>
  <c r="J65" i="1"/>
  <c r="J27" i="1"/>
  <c r="J54" i="1"/>
  <c r="J77" i="1"/>
  <c r="J20" i="1"/>
  <c r="J53" i="1"/>
  <c r="J15" i="1"/>
  <c r="J24" i="1"/>
  <c r="J66" i="1"/>
  <c r="K77" i="1"/>
  <c r="J26" i="1"/>
  <c r="J67" i="1"/>
  <c r="K47" i="1"/>
  <c r="K85" i="1"/>
  <c r="K92" i="1"/>
  <c r="K25" i="1"/>
  <c r="N48" i="1"/>
  <c r="J95" i="1"/>
  <c r="N92" i="1"/>
  <c r="K55" i="1"/>
  <c r="J46" i="1"/>
  <c r="K41" i="1"/>
  <c r="J16" i="1"/>
  <c r="N43" i="1"/>
  <c r="J30" i="1"/>
  <c r="J42" i="1"/>
  <c r="K17" i="1"/>
  <c r="N54" i="1"/>
  <c r="J25" i="1"/>
  <c r="N64" i="1"/>
  <c r="N44" i="1"/>
  <c r="N46" i="1"/>
  <c r="K76" i="1"/>
  <c r="N52" i="1"/>
  <c r="K52" i="1"/>
  <c r="K67" i="1"/>
  <c r="K44" i="1"/>
  <c r="K27" i="1"/>
  <c r="J18" i="1"/>
  <c r="K84" i="1"/>
  <c r="J45" i="1"/>
  <c r="J84" i="1"/>
  <c r="N24" i="1"/>
  <c r="N67" i="1"/>
  <c r="N66" i="1"/>
  <c r="K22" i="1"/>
  <c r="J56" i="1"/>
  <c r="K23" i="1"/>
  <c r="K65" i="1"/>
  <c r="J41" i="1"/>
  <c r="N69" i="1"/>
  <c r="J17" i="1"/>
  <c r="N28" i="1"/>
  <c r="J51" i="1"/>
  <c r="K28" i="1"/>
  <c r="K18" i="1"/>
  <c r="K46" i="1"/>
  <c r="K42" i="1"/>
  <c r="K45" i="1"/>
  <c r="K69" i="1"/>
  <c r="K24" i="1"/>
  <c r="K30" i="1"/>
  <c r="J21" i="1"/>
  <c r="J22" i="1"/>
  <c r="J64" i="1"/>
  <c r="N68" i="1"/>
  <c r="N45" i="1"/>
  <c r="N47" i="1"/>
  <c r="N15" i="1"/>
  <c r="K20" i="1"/>
  <c r="K26" i="1"/>
  <c r="J94" i="1"/>
  <c r="N56" i="1"/>
  <c r="K19" i="1"/>
  <c r="K95" i="1"/>
  <c r="K53" i="1"/>
  <c r="K48" i="1"/>
  <c r="K43" i="1"/>
  <c r="J52" i="1"/>
  <c r="N85" i="1"/>
  <c r="N65" i="1"/>
  <c r="K21" i="1"/>
  <c r="J85" i="1"/>
  <c r="K16" i="1"/>
  <c r="N93" i="1"/>
  <c r="K56" i="1"/>
  <c r="J47" i="1"/>
  <c r="K49" i="1"/>
  <c r="K15" i="1"/>
  <c r="J50" i="1"/>
  <c r="K66" i="1"/>
  <c r="K93" i="1"/>
  <c r="N29" i="1"/>
  <c r="J93" i="1"/>
  <c r="N41" i="1"/>
  <c r="N53" i="1"/>
  <c r="N84" i="1"/>
</calcChain>
</file>

<file path=xl/sharedStrings.xml><?xml version="1.0" encoding="utf-8"?>
<sst xmlns="http://schemas.openxmlformats.org/spreadsheetml/2006/main" count="296" uniqueCount="193">
  <si>
    <t>MISSION</t>
  </si>
  <si>
    <t>KEY GOALS, OBJECTIVES, AND PERFORMANCE MEASURES</t>
  </si>
  <si>
    <t>Performance Measures</t>
  </si>
  <si>
    <t>MFR SUBMISSION FOR  FISCAL YEAR:</t>
  </si>
  <si>
    <t>Performance Measure</t>
  </si>
  <si>
    <t>Obj. 1.1</t>
  </si>
  <si>
    <t>Code</t>
  </si>
  <si>
    <t>M101</t>
  </si>
  <si>
    <t>Endnotes / Comments</t>
  </si>
  <si>
    <t>1998 Act.</t>
  </si>
  <si>
    <t>1999 Act.</t>
  </si>
  <si>
    <t>2000 Act.</t>
  </si>
  <si>
    <t>2001 Act.</t>
  </si>
  <si>
    <t>2002 Act.</t>
  </si>
  <si>
    <t>2003 Act.</t>
  </si>
  <si>
    <t>2004 Act.</t>
  </si>
  <si>
    <t>2005 Act.</t>
  </si>
  <si>
    <t>2006 Act.</t>
  </si>
  <si>
    <t>2007 Act.</t>
  </si>
  <si>
    <t>2008 Act.</t>
  </si>
  <si>
    <t>2009 Act.</t>
  </si>
  <si>
    <t>2010 Act.</t>
  </si>
  <si>
    <t>2011 Act.</t>
  </si>
  <si>
    <t>2012 Act.</t>
  </si>
  <si>
    <t>2013 Act.</t>
  </si>
  <si>
    <t>2014 Act.</t>
  </si>
  <si>
    <t>2015 Act.</t>
  </si>
  <si>
    <t>Goal 1.</t>
  </si>
  <si>
    <t>Goal 2.</t>
  </si>
  <si>
    <t>Obj. 2.1</t>
  </si>
  <si>
    <t>Goal 3.</t>
  </si>
  <si>
    <t>Obj. 3.1</t>
  </si>
  <si>
    <t>M301</t>
  </si>
  <si>
    <t>M302</t>
  </si>
  <si>
    <t>M201</t>
  </si>
  <si>
    <t>M202</t>
  </si>
  <si>
    <t>Goal 4.</t>
  </si>
  <si>
    <t>Obj. 4.1</t>
  </si>
  <si>
    <t>M401</t>
  </si>
  <si>
    <t>MFR Data and Supporting DBM/DLS Data</t>
  </si>
  <si>
    <t>Goal 5.</t>
  </si>
  <si>
    <t>Obj. 5.1</t>
  </si>
  <si>
    <t>M501</t>
  </si>
  <si>
    <t>objectives for resolving trouble spots, providing timeliness of repair,</t>
  </si>
  <si>
    <t>business offices, and maintaining operability of pay telephones</t>
  </si>
  <si>
    <t>Obj. 3.2</t>
  </si>
  <si>
    <t>Obj. 2.2</t>
  </si>
  <si>
    <t>M203</t>
  </si>
  <si>
    <t>M204</t>
  </si>
  <si>
    <t>Obj. 2.3</t>
  </si>
  <si>
    <t>M402</t>
  </si>
  <si>
    <t>Obj. 4.2</t>
  </si>
  <si>
    <t>Obj. 5.2</t>
  </si>
  <si>
    <t>M502</t>
  </si>
  <si>
    <t>M503</t>
  </si>
  <si>
    <t>M504</t>
  </si>
  <si>
    <t>M205</t>
  </si>
  <si>
    <t>M206</t>
  </si>
  <si>
    <t>Obj. 1.2</t>
  </si>
  <si>
    <t>Obj. 1.3</t>
  </si>
  <si>
    <t>Obj. 1.4</t>
  </si>
  <si>
    <t>M102</t>
  </si>
  <si>
    <t>M103</t>
  </si>
  <si>
    <t>M104</t>
  </si>
  <si>
    <t>M105</t>
  </si>
  <si>
    <t>M106</t>
  </si>
  <si>
    <t>M107</t>
  </si>
  <si>
    <t xml:space="preserve"> </t>
  </si>
  <si>
    <t>Enhancing Student Success – Morgan will create an educational environment that enhances student success.</t>
  </si>
  <si>
    <t>Increase the graduation rate of Morgan undergraduates to 40 percent by 2017.</t>
  </si>
  <si>
    <t>Increase the graduation rate of PELL recipients to 35 percent by 2017.</t>
  </si>
  <si>
    <t>Increase the second-year retention rate of Morgan undergraduates to 78 percent by 2017.</t>
  </si>
  <si>
    <t>Obj. 1.5</t>
  </si>
  <si>
    <t>Increase the diversity of undergraduate students to 15 percent by 2017.</t>
  </si>
  <si>
    <t>M108</t>
  </si>
  <si>
    <t>M109</t>
  </si>
  <si>
    <t>M110</t>
  </si>
  <si>
    <t>M111</t>
  </si>
  <si>
    <t>M112</t>
  </si>
  <si>
    <t>M113</t>
  </si>
  <si>
    <t>M114</t>
  </si>
  <si>
    <t>M115</t>
  </si>
  <si>
    <t>M116</t>
  </si>
  <si>
    <t>Obj. 1.6</t>
  </si>
  <si>
    <t>Obj. 1.7</t>
  </si>
  <si>
    <t>Obj. 1.8</t>
  </si>
  <si>
    <t>Obj. 1.9</t>
  </si>
  <si>
    <t>Obj 1.10</t>
  </si>
  <si>
    <t>M117</t>
  </si>
  <si>
    <t>M118</t>
  </si>
  <si>
    <t>M119</t>
  </si>
  <si>
    <t>Increase the percentage of Maryland community college transfer students as a percent of undergraduate enrollment to 8 percent by 2017.</t>
  </si>
  <si>
    <t>Increase the number of baccalaureates awarded in teacher education to 65 by 2017.</t>
  </si>
  <si>
    <t>Maintain the percentage of bachelor’s recipients satisfied with education received in preparation for graduate/professional study at 98 percent or better.</t>
  </si>
  <si>
    <t>Obj 1.11</t>
  </si>
  <si>
    <t>Obj 1.12</t>
  </si>
  <si>
    <t>Increase the percentage of bachelor’s recipients satisfied with education received in preparation for the workforce to 98 percent by 2017.</t>
  </si>
  <si>
    <t>Increase the percentage of employers satisfied with employees who are Morgan bachelor’s recipients to 95 percent by 2017.</t>
  </si>
  <si>
    <t>M120</t>
  </si>
  <si>
    <t>M121</t>
  </si>
  <si>
    <t>M122</t>
  </si>
  <si>
    <t>M123</t>
  </si>
  <si>
    <t>M124</t>
  </si>
  <si>
    <t>M125</t>
  </si>
  <si>
    <t>M126</t>
  </si>
  <si>
    <t>M127</t>
  </si>
  <si>
    <t>M128</t>
  </si>
  <si>
    <t>M129</t>
  </si>
  <si>
    <t>M130</t>
  </si>
  <si>
    <t>M131</t>
  </si>
  <si>
    <t>M132</t>
  </si>
  <si>
    <t>Percent of students rating preparation for graduate/professional school excellent, good, or fair</t>
  </si>
  <si>
    <t>Six-year graduation rate</t>
  </si>
  <si>
    <t>Six-year graduation rate of African-Americans</t>
  </si>
  <si>
    <t>Six-year graduation rate of PELL recipients</t>
  </si>
  <si>
    <t>FTE student-authorized faculty ratio</t>
  </si>
  <si>
    <t>Average class size of first year course offering</t>
  </si>
  <si>
    <t>Second-year retention rate</t>
  </si>
  <si>
    <t>Second-year retention rate of African-Americans</t>
  </si>
  <si>
    <t>Total percent of diverse students</t>
  </si>
  <si>
    <t>Percent of Asian or Native Hawaiian students enrolled</t>
  </si>
  <si>
    <t>Percent of Native American students enrolled</t>
  </si>
  <si>
    <t>Percent of Caucasian students enrolled</t>
  </si>
  <si>
    <t>Percent of Hispanic students enrolled</t>
  </si>
  <si>
    <t>Percent of International students enrolled</t>
  </si>
  <si>
    <t>Percent of Maryland community college transfer students</t>
  </si>
  <si>
    <t>Percent of freshman applicants from urban districts</t>
  </si>
  <si>
    <t>Percent of students accepted from urban districts</t>
  </si>
  <si>
    <t>Percent of students enrolled from urban districts</t>
  </si>
  <si>
    <t>Total number of STEM bachelor’s recipients</t>
  </si>
  <si>
    <t>Number of women STEM bachelor’s recipients</t>
  </si>
  <si>
    <t>Number of baccalaureates awarded in teacher education</t>
  </si>
  <si>
    <t>Praxis pass rate</t>
  </si>
  <si>
    <t>Number of new hires teaching in Maryland schools</t>
  </si>
  <si>
    <t>Percent of students who attend graduate/professional schools</t>
  </si>
  <si>
    <t>Percent of bachelor’s recipients employed one year after graduation</t>
  </si>
  <si>
    <t>Percent of bachelor’s recipients employed in Maryland one year after graduation</t>
  </si>
  <si>
    <t>Percent of students rating preparation for jobs excellent, good, or fair</t>
  </si>
  <si>
    <t>Percent of employers satisfied with employees who are Morgan bachelor’s recipients</t>
  </si>
  <si>
    <t xml:space="preserve">Number of scholarly publications and activities per full-time tenured/tenure track faculty </t>
  </si>
  <si>
    <t>Reduced electricity usage</t>
  </si>
  <si>
    <t>Reduced natural gas usage</t>
  </si>
  <si>
    <t>Cumulative private and philanthropic donations (millions)</t>
  </si>
  <si>
    <t>Calendar year alumni giving rate</t>
  </si>
  <si>
    <t>Number of students participating in University-sponsored community service</t>
  </si>
  <si>
    <t>Value of grants and contracts (millions)</t>
  </si>
  <si>
    <t>Total doctoral degree recipients</t>
  </si>
  <si>
    <t>Doctoral degree recipients in STEM</t>
  </si>
  <si>
    <t>Doctoral degree recipients in non-STEM</t>
  </si>
  <si>
    <t>Number of partnerships with Baltimore City public schools</t>
  </si>
  <si>
    <t>Number of partnerships with other State public schools</t>
  </si>
  <si>
    <t>Enhancing Morgan’s Status as a Doctoral Research University: Morgan will enhance its status as a doctoral research university.</t>
  </si>
  <si>
    <t>Increase research grants and contract awards to $37 million by 2017.</t>
  </si>
  <si>
    <t>Increase scholarly publications and activities to 3.5 per full-time tenured/tenure track faculty by 2017.</t>
  </si>
  <si>
    <t>Increase the number of doctorate degrees awarded to 45 by 2017.</t>
  </si>
  <si>
    <t>Improving and Sustaining Morgan’s Infrastructure and Operational Processes: Morgan will enhance its infrastructure and processes.</t>
  </si>
  <si>
    <t>Reduce campus electricity usage by 10 percent by 2017 through effective conservation measures, persistent curtailment, and enhanced efficiency services for the expanding number of facilities on its campus.</t>
  </si>
  <si>
    <t>Reduce campus natural gas usage by 10 percent by 2017.</t>
  </si>
  <si>
    <t>Growing Morgan’s Resources: Morgan will expand its human capital as well as its financial resources.</t>
  </si>
  <si>
    <t xml:space="preserve">Increase cumulative private and philanthropic donations to $30 million by 2017. </t>
  </si>
  <si>
    <t>Engaging with the Community: Morgan will engage with community residents and officials in the use of knowledge derived from faculty and student research.</t>
  </si>
  <si>
    <t>Increase the number of students participating in University-sponsored community service to 600 by 2017.</t>
  </si>
  <si>
    <t>20.6:1</t>
  </si>
  <si>
    <t>17.9:1</t>
  </si>
  <si>
    <t>22.1:1</t>
  </si>
  <si>
    <t>21.5:1</t>
  </si>
  <si>
    <t>18.4:1</t>
  </si>
  <si>
    <t xml:space="preserve">Number of faculty engaged as Principal Investigators in funded research or contracts </t>
  </si>
  <si>
    <t>N/A</t>
  </si>
  <si>
    <t>Maintain the pool of college applicants to Morgan from urban school districts in Maryland at 40 percent in 2017.</t>
  </si>
  <si>
    <t>Percent of first-year courses taught by full-time faculty</t>
  </si>
  <si>
    <t>Program Code</t>
  </si>
  <si>
    <t>2016 Act.</t>
  </si>
  <si>
    <t>2018 Est.</t>
  </si>
  <si>
    <t>CY/FY/FFY?</t>
  </si>
  <si>
    <t>(ex. X00A01.01)</t>
  </si>
  <si>
    <t>FY</t>
  </si>
  <si>
    <t>CY</t>
  </si>
  <si>
    <t>17.8:1</t>
  </si>
  <si>
    <t>Number of underrepresented minority STEM bachelor’s recipients</t>
  </si>
  <si>
    <t>Number of honor freshmen enrolled</t>
  </si>
  <si>
    <t>Percent of honor freshmen enrolled</t>
  </si>
  <si>
    <t>Increase the percent of high-ability freshmen to 22 percent by 2017.</t>
  </si>
  <si>
    <t>Morgan State University is, by legislative statute, Maryland’s public urban university. Morgan serves the community, region, State, nation, and world as an intellectual and creative resource by supporting, empowering, and preparing high-quality, diverse graduates to lead the world. The University offers innovative, inclusive, and distinctive educational experiences to a broad cross-section of the population in a comprehensive range of disciplines at the baccalaureate, master’s, doctoral, and professional degree levels. Through collaborative pursuits, scholarly research, creative endeavors, and dedicated public service, the University gives significant priority to addressing societal problems, particularly those prevalent in urban communities. These goals and objectives reflect the University’s ten-year strategic plan, which focuses on the five strategic goals including: Enhancing Student Success, Enhancing Morgan’s Status as a Doctoral Research University, Improving and Sustaining Morgan’s Infrastructure and Operational Processes, Growing Morgan’s Resources, and Engaging with the Community.</t>
  </si>
  <si>
    <t>Increase the number of bachelor’s recipients in science, technology, engineering, and math (STEM) fields to 200 by 2017.</t>
  </si>
  <si>
    <t>Maintain the alumni giving rate at 15 percent through 2017.</t>
  </si>
  <si>
    <t>Increase partnerships with Baltimore City public schools, government agencies, businesses and industries, and non-profit and community organizations to 375 by 2017.</t>
  </si>
  <si>
    <t>Number of partnerships with government agencies, businesses and industries, and non-profit and community organizations</t>
  </si>
  <si>
    <t>NOTES</t>
  </si>
  <si>
    <t>2019 Est.</t>
  </si>
  <si>
    <t>2017 Act.</t>
  </si>
  <si>
    <t>Data for 2017 is estimated because it is reported on a calendar year basis.</t>
  </si>
  <si>
    <t>18.1:1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</si>
</sst>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quot;$&quot;#,##0.0"/>
    <numFmt numFmtId="168" formatCode="&quot;$&quot;#,##0"/>
  </numFmts>
  <fonts count="16" x14ac:knownFonts="1">
    <font>
      <sz val="11"/>
      <color theme="1"/>
      <name val="Calibri"/>
      <family val="2"/>
      <scheme val="minor"/>
    </font>
    <font>
      <sz val="11"/>
      <name val="Arial Narrow"/>
      <family val="2"/>
    </font>
    <font>
      <sz val="11"/>
      <color theme="1"/>
      <name val="Calibri"/>
      <family val="2"/>
      <scheme val="minor"/>
    </font>
    <font>
      <b/>
      <sz val="11"/>
      <color theme="1"/>
      <name val="Arial Narrow"/>
      <family val="2"/>
    </font>
    <font>
      <sz val="11"/>
      <color theme="1"/>
      <name val="Arial Narrow"/>
      <family val="2"/>
    </font>
    <font>
      <sz val="12"/>
      <color theme="1"/>
      <name val="Garamond"/>
      <family val="1"/>
    </font>
    <font>
      <sz val="10"/>
      <color theme="1"/>
      <name val="Garamond"/>
      <family val="1"/>
    </font>
    <font>
      <b/>
      <sz val="10"/>
      <color theme="1"/>
      <name val="Garamond"/>
      <family val="1"/>
    </font>
    <font>
      <b/>
      <i/>
      <sz val="10"/>
      <color theme="1"/>
      <name val="Garamond"/>
      <family val="1"/>
    </font>
    <font>
      <sz val="11"/>
      <color theme="1"/>
      <name val="Garamond"/>
      <family val="1"/>
    </font>
    <font>
      <b/>
      <sz val="12"/>
      <color theme="1"/>
      <name val="Garamond"/>
      <family val="1"/>
    </font>
    <font>
      <b/>
      <sz val="11"/>
      <color theme="0"/>
      <name val="Arial Narrow"/>
      <family val="2"/>
    </font>
    <font>
      <sz val="10"/>
      <color theme="1"/>
      <name val="Times New Roman"/>
      <family val="1"/>
    </font>
    <font>
      <i/>
      <sz val="11"/>
      <color theme="1"/>
      <name val="Arial Narrow"/>
      <family val="2"/>
    </font>
    <font>
      <sz val="11"/>
      <color rgb="FF222222"/>
      <name val="Arial Narrow"/>
      <family val="2"/>
    </font>
    <font>
      <vertAlign val="superscript"/>
      <sz val="10"/>
      <color theme="1"/>
      <name val="Garamond"/>
      <family val="1"/>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98">
    <xf numFmtId="0" fontId="0" fillId="0" borderId="0" xfId="0"/>
    <xf numFmtId="0" fontId="3" fillId="0" borderId="0" xfId="0" applyFont="1"/>
    <xf numFmtId="0" fontId="4" fillId="0" borderId="0" xfId="0" applyFont="1"/>
    <xf numFmtId="0" fontId="5" fillId="0" borderId="0" xfId="0" applyFont="1"/>
    <xf numFmtId="0" fontId="6" fillId="0" borderId="0" xfId="0" applyFont="1" applyAlignment="1">
      <alignment vertical="top"/>
    </xf>
    <xf numFmtId="0" fontId="7" fillId="0" borderId="0" xfId="0" applyFont="1" applyAlignment="1">
      <alignment vertical="top"/>
    </xf>
    <xf numFmtId="0" fontId="8" fillId="0" borderId="0" xfId="0" applyFont="1" applyBorder="1" applyAlignment="1">
      <alignment vertical="top"/>
    </xf>
    <xf numFmtId="0" fontId="6" fillId="0" borderId="0" xfId="0" applyFont="1" applyBorder="1" applyAlignment="1">
      <alignment vertical="top"/>
    </xf>
    <xf numFmtId="0" fontId="9" fillId="0" borderId="0" xfId="0" applyFont="1"/>
    <xf numFmtId="0" fontId="6" fillId="0" borderId="0" xfId="0" applyFont="1"/>
    <xf numFmtId="0" fontId="4"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xf numFmtId="0" fontId="5" fillId="0" borderId="0" xfId="0" applyFont="1" applyAlignment="1">
      <alignment horizontal="left" vertical="top"/>
    </xf>
    <xf numFmtId="0" fontId="10" fillId="0" borderId="0" xfId="0" applyFont="1" applyAlignment="1">
      <alignment horizontal="center" vertical="center"/>
    </xf>
    <xf numFmtId="0" fontId="11" fillId="0" borderId="0" xfId="0" applyFont="1" applyFill="1"/>
    <xf numFmtId="0" fontId="6" fillId="0" borderId="0" xfId="0" applyFont="1" applyAlignment="1">
      <alignment vertical="top" wrapText="1"/>
    </xf>
    <xf numFmtId="0" fontId="4" fillId="0" borderId="0" xfId="0" applyFont="1" applyAlignment="1">
      <alignment horizontal="left" vertical="center"/>
    </xf>
    <xf numFmtId="0" fontId="6" fillId="0" borderId="0" xfId="0" applyFont="1" applyBorder="1" applyAlignment="1">
      <alignment horizontal="left" vertical="top" wrapText="1"/>
    </xf>
    <xf numFmtId="164" fontId="6" fillId="0" borderId="0" xfId="1" applyNumberFormat="1" applyFont="1" applyBorder="1" applyAlignment="1">
      <alignment vertical="top" wrapText="1"/>
    </xf>
    <xf numFmtId="0" fontId="5" fillId="0" borderId="0" xfId="0" applyFont="1"/>
    <xf numFmtId="0" fontId="10" fillId="0" borderId="0" xfId="0" applyFont="1" applyAlignment="1">
      <alignment horizontal="center" vertical="center"/>
    </xf>
    <xf numFmtId="0" fontId="0" fillId="0" borderId="0" xfId="0"/>
    <xf numFmtId="0" fontId="6" fillId="0" borderId="0" xfId="0" applyFont="1" applyAlignment="1">
      <alignment vertical="top"/>
    </xf>
    <xf numFmtId="0" fontId="7" fillId="0" borderId="0" xfId="0" applyFont="1" applyAlignment="1">
      <alignment vertical="top"/>
    </xf>
    <xf numFmtId="0" fontId="6" fillId="0" borderId="0" xfId="0" applyFont="1" applyAlignment="1">
      <alignment vertical="top" wrapText="1"/>
    </xf>
    <xf numFmtId="0" fontId="5" fillId="0" borderId="0" xfId="0" applyFont="1"/>
    <xf numFmtId="0" fontId="6" fillId="0" borderId="0" xfId="0" applyFont="1" applyBorder="1" applyAlignment="1">
      <alignment vertical="top"/>
    </xf>
    <xf numFmtId="0" fontId="6" fillId="0" borderId="0" xfId="0" applyFont="1"/>
    <xf numFmtId="0" fontId="10" fillId="0" borderId="0" xfId="0" applyFont="1" applyAlignment="1">
      <alignment horizontal="center" vertical="center"/>
    </xf>
    <xf numFmtId="0" fontId="5" fillId="0" borderId="0" xfId="0" applyFont="1"/>
    <xf numFmtId="0" fontId="10" fillId="0" borderId="0" xfId="0" applyFont="1" applyAlignment="1">
      <alignment horizontal="center" vertical="center"/>
    </xf>
    <xf numFmtId="0" fontId="5" fillId="0" borderId="0" xfId="0" applyFont="1"/>
    <xf numFmtId="0" fontId="6" fillId="0" borderId="0" xfId="0" applyFont="1" applyBorder="1" applyAlignment="1">
      <alignment vertical="top"/>
    </xf>
    <xf numFmtId="0" fontId="6" fillId="0" borderId="0" xfId="0" applyFont="1"/>
    <xf numFmtId="0" fontId="5" fillId="0" borderId="0" xfId="0" applyFont="1"/>
    <xf numFmtId="0" fontId="6" fillId="0" borderId="0" xfId="0" applyFont="1" applyBorder="1" applyAlignment="1">
      <alignment vertical="top"/>
    </xf>
    <xf numFmtId="0" fontId="6" fillId="0" borderId="0" xfId="0" applyFont="1"/>
    <xf numFmtId="0" fontId="6" fillId="0" borderId="0" xfId="1" applyNumberFormat="1" applyFont="1" applyBorder="1" applyAlignment="1">
      <alignment vertical="top"/>
    </xf>
    <xf numFmtId="0" fontId="10" fillId="0" borderId="0" xfId="0" applyFont="1" applyAlignment="1">
      <alignment horizontal="center" vertical="center"/>
    </xf>
    <xf numFmtId="0" fontId="7" fillId="0" borderId="0" xfId="0" applyFont="1" applyAlignment="1">
      <alignment vertical="top"/>
    </xf>
    <xf numFmtId="0" fontId="5" fillId="0" borderId="0" xfId="0" applyFont="1"/>
    <xf numFmtId="0" fontId="7" fillId="0" borderId="0" xfId="0" applyFont="1" applyAlignment="1">
      <alignment vertical="top"/>
    </xf>
    <xf numFmtId="0" fontId="6" fillId="0" borderId="0" xfId="0" applyFont="1" applyAlignment="1">
      <alignment vertical="top" wrapText="1"/>
    </xf>
    <xf numFmtId="0" fontId="6" fillId="0" borderId="0" xfId="0" applyFont="1" applyBorder="1" applyAlignment="1">
      <alignment vertical="top"/>
    </xf>
    <xf numFmtId="0" fontId="5" fillId="0" borderId="0" xfId="0" applyFont="1"/>
    <xf numFmtId="0" fontId="6" fillId="0" borderId="0" xfId="0" applyFont="1" applyBorder="1" applyAlignment="1">
      <alignment vertical="top"/>
    </xf>
    <xf numFmtId="0" fontId="6" fillId="0" borderId="0" xfId="0" applyFont="1"/>
    <xf numFmtId="0" fontId="10" fillId="0" borderId="0" xfId="0" applyFont="1" applyAlignment="1">
      <alignment horizontal="center" vertical="center"/>
    </xf>
    <xf numFmtId="0" fontId="5" fillId="0" borderId="0" xfId="0" applyFont="1"/>
    <xf numFmtId="0" fontId="6" fillId="0" borderId="0" xfId="0" applyFont="1" applyAlignment="1">
      <alignment vertical="top"/>
    </xf>
    <xf numFmtId="0" fontId="7" fillId="0" borderId="0" xfId="0" applyFont="1" applyAlignment="1">
      <alignment vertical="top"/>
    </xf>
    <xf numFmtId="0" fontId="6" fillId="0" borderId="0" xfId="0" applyFont="1" applyAlignment="1">
      <alignment vertical="top" wrapText="1"/>
    </xf>
    <xf numFmtId="0" fontId="10" fillId="0" borderId="0" xfId="0" applyFont="1" applyAlignment="1">
      <alignment horizontal="center" vertical="center"/>
    </xf>
    <xf numFmtId="0" fontId="5" fillId="0" borderId="0" xfId="0" applyFont="1"/>
    <xf numFmtId="0" fontId="6" fillId="0" borderId="0" xfId="0" applyFont="1" applyAlignment="1">
      <alignment vertical="top"/>
    </xf>
    <xf numFmtId="0" fontId="7" fillId="0" borderId="0" xfId="0" applyFont="1" applyAlignment="1">
      <alignment vertical="top"/>
    </xf>
    <xf numFmtId="0" fontId="6" fillId="0" borderId="0" xfId="0" applyFont="1" applyAlignment="1">
      <alignment vertical="top" wrapText="1"/>
    </xf>
    <xf numFmtId="0" fontId="10" fillId="0" borderId="0" xfId="0" applyFont="1" applyAlignment="1">
      <alignment horizontal="center" vertical="center"/>
    </xf>
    <xf numFmtId="0" fontId="4" fillId="0" borderId="0" xfId="0" applyFont="1" applyProtection="1">
      <protection locked="0"/>
    </xf>
    <xf numFmtId="164" fontId="4" fillId="0" borderId="0" xfId="1" applyNumberFormat="1" applyFont="1" applyProtection="1">
      <protection locked="0"/>
    </xf>
    <xf numFmtId="0" fontId="4" fillId="0" borderId="0" xfId="0" applyFont="1" applyProtection="1">
      <protection locked="0"/>
    </xf>
    <xf numFmtId="0" fontId="4" fillId="0" borderId="0" xfId="0" applyFont="1"/>
    <xf numFmtId="164" fontId="6" fillId="0" borderId="0" xfId="1" applyNumberFormat="1" applyFont="1" applyBorder="1" applyAlignment="1">
      <alignment vertical="top" wrapText="1"/>
    </xf>
    <xf numFmtId="0" fontId="6" fillId="0" borderId="0" xfId="0" applyFont="1" applyAlignment="1">
      <alignment vertical="top" wrapText="1"/>
    </xf>
    <xf numFmtId="0" fontId="12" fillId="0" borderId="0" xfId="0" applyFont="1"/>
    <xf numFmtId="0" fontId="6" fillId="0" borderId="0" xfId="0" applyFont="1" applyAlignment="1">
      <alignment vertical="top"/>
    </xf>
    <xf numFmtId="0" fontId="7" fillId="0" borderId="0" xfId="0" applyFont="1" applyAlignment="1">
      <alignment vertical="top"/>
    </xf>
    <xf numFmtId="0" fontId="10" fillId="0" borderId="0" xfId="0" applyFont="1" applyAlignment="1">
      <alignment horizontal="center" vertical="center"/>
    </xf>
    <xf numFmtId="0" fontId="0" fillId="0" borderId="0" xfId="0"/>
    <xf numFmtId="0" fontId="5" fillId="0" borderId="0" xfId="0" applyFont="1"/>
    <xf numFmtId="0" fontId="6" fillId="0" borderId="0" xfId="0" applyFont="1" applyAlignment="1">
      <alignment vertical="top"/>
    </xf>
    <xf numFmtId="0" fontId="7" fillId="0" borderId="0" xfId="0" applyFont="1" applyAlignment="1">
      <alignment vertical="top"/>
    </xf>
    <xf numFmtId="0" fontId="6" fillId="0" borderId="0" xfId="1" applyNumberFormat="1" applyFont="1" applyBorder="1" applyAlignment="1">
      <alignment vertical="top"/>
    </xf>
    <xf numFmtId="0" fontId="10" fillId="0" borderId="0" xfId="0" applyFont="1" applyAlignment="1">
      <alignment horizontal="center" vertical="center"/>
    </xf>
    <xf numFmtId="0" fontId="4" fillId="0" borderId="0" xfId="0" applyFont="1" applyProtection="1">
      <protection locked="0"/>
    </xf>
    <xf numFmtId="0" fontId="4" fillId="0" borderId="0" xfId="0" applyFont="1" applyAlignment="1"/>
    <xf numFmtId="0" fontId="7" fillId="0" borderId="1" xfId="0" applyFont="1" applyBorder="1" applyAlignment="1">
      <alignment horizontal="right" vertical="top" wrapText="1"/>
    </xf>
    <xf numFmtId="0" fontId="7" fillId="0" borderId="2" xfId="0" applyFont="1" applyBorder="1" applyAlignment="1">
      <alignment horizontal="right" vertical="top" wrapText="1"/>
    </xf>
    <xf numFmtId="0" fontId="6" fillId="0" borderId="3" xfId="1" applyNumberFormat="1" applyFont="1" applyBorder="1" applyAlignment="1">
      <alignment vertical="top"/>
    </xf>
    <xf numFmtId="164" fontId="6" fillId="0" borderId="0" xfId="1" applyNumberFormat="1" applyFont="1" applyBorder="1" applyAlignment="1">
      <alignment vertical="top" wrapText="1"/>
    </xf>
    <xf numFmtId="0" fontId="7" fillId="0" borderId="0" xfId="0" applyFont="1" applyBorder="1" applyAlignment="1">
      <alignment vertical="top"/>
    </xf>
    <xf numFmtId="0" fontId="4" fillId="0" borderId="0" xfId="0" applyFont="1" applyAlignment="1">
      <alignment wrapText="1"/>
    </xf>
    <xf numFmtId="0" fontId="5" fillId="0" borderId="0" xfId="0" applyFont="1" applyBorder="1"/>
    <xf numFmtId="0" fontId="6" fillId="0" borderId="0" xfId="0" applyFont="1" applyAlignment="1">
      <alignment vertical="top" wrapText="1"/>
    </xf>
    <xf numFmtId="0" fontId="4" fillId="0" borderId="0" xfId="0" applyFont="1" applyAlignment="1" applyProtection="1">
      <protection locked="0"/>
    </xf>
    <xf numFmtId="0" fontId="6" fillId="0" borderId="0" xfId="0" applyFont="1" applyAlignment="1">
      <alignment vertical="top" wrapText="1"/>
    </xf>
    <xf numFmtId="164" fontId="6" fillId="0" borderId="0" xfId="1" applyNumberFormat="1" applyFont="1" applyBorder="1" applyAlignment="1">
      <alignment vertical="top" wrapText="1"/>
    </xf>
    <xf numFmtId="0" fontId="6" fillId="0" borderId="0" xfId="1" applyNumberFormat="1" applyFont="1" applyBorder="1" applyAlignment="1"/>
    <xf numFmtId="0" fontId="6" fillId="0" borderId="3" xfId="1" applyNumberFormat="1" applyFont="1" applyBorder="1" applyAlignment="1"/>
    <xf numFmtId="0" fontId="6" fillId="0" borderId="4" xfId="1" applyNumberFormat="1" applyFont="1" applyBorder="1" applyAlignment="1"/>
    <xf numFmtId="0" fontId="6" fillId="0" borderId="5" xfId="1" applyNumberFormat="1" applyFont="1" applyBorder="1" applyAlignment="1"/>
    <xf numFmtId="0" fontId="4" fillId="0" borderId="0" xfId="0" applyFont="1" applyAlignment="1" applyProtection="1">
      <alignment wrapText="1"/>
      <protection locked="0"/>
    </xf>
    <xf numFmtId="165" fontId="4" fillId="0" borderId="0" xfId="1" applyNumberFormat="1" applyFont="1" applyProtection="1">
      <protection locked="0"/>
    </xf>
    <xf numFmtId="9" fontId="2" fillId="0" borderId="0" xfId="3" applyFont="1"/>
    <xf numFmtId="9" fontId="4" fillId="0" borderId="0" xfId="3" applyFont="1" applyProtection="1">
      <protection locked="0"/>
    </xf>
    <xf numFmtId="166" fontId="2" fillId="0" borderId="0" xfId="3" applyNumberFormat="1" applyFont="1"/>
    <xf numFmtId="166" fontId="12" fillId="0" borderId="0" xfId="3" applyNumberFormat="1" applyFont="1" applyAlignment="1">
      <alignment vertical="center"/>
    </xf>
    <xf numFmtId="166" fontId="4" fillId="0" borderId="0" xfId="3" applyNumberFormat="1" applyFont="1" applyProtection="1">
      <protection locked="0"/>
    </xf>
    <xf numFmtId="167" fontId="4" fillId="0" borderId="0" xfId="2" applyNumberFormat="1" applyFont="1" applyProtection="1">
      <protection locked="0"/>
    </xf>
    <xf numFmtId="9" fontId="12" fillId="0" borderId="0" xfId="3" applyFont="1"/>
    <xf numFmtId="166" fontId="12" fillId="0" borderId="0" xfId="3" applyNumberFormat="1" applyFont="1"/>
    <xf numFmtId="167" fontId="0" fillId="0" borderId="0" xfId="0" applyNumberFormat="1"/>
    <xf numFmtId="167" fontId="12" fillId="0" borderId="0" xfId="0" applyNumberFormat="1" applyFont="1"/>
    <xf numFmtId="167" fontId="4" fillId="0" borderId="0" xfId="1" applyNumberFormat="1" applyFont="1" applyProtection="1">
      <protection locked="0"/>
    </xf>
    <xf numFmtId="49" fontId="4" fillId="0" borderId="0" xfId="1" applyNumberFormat="1" applyFont="1" applyAlignment="1" applyProtection="1">
      <alignment horizontal="right"/>
      <protection locked="0"/>
    </xf>
    <xf numFmtId="9" fontId="13" fillId="0" borderId="0" xfId="3" applyFont="1"/>
    <xf numFmtId="9" fontId="4" fillId="0" borderId="0" xfId="3" applyFont="1"/>
    <xf numFmtId="9" fontId="2" fillId="0" borderId="0" xfId="3" applyFont="1"/>
    <xf numFmtId="0" fontId="0" fillId="0" borderId="0" xfId="0" applyAlignment="1">
      <alignment horizontal="right"/>
    </xf>
    <xf numFmtId="0" fontId="12" fillId="0" borderId="0" xfId="0" applyFont="1" applyAlignment="1">
      <alignment horizontal="right"/>
    </xf>
    <xf numFmtId="164" fontId="4" fillId="0" borderId="0" xfId="1" applyNumberFormat="1" applyFont="1" applyAlignment="1" applyProtection="1">
      <alignment horizontal="right"/>
      <protection locked="0"/>
    </xf>
    <xf numFmtId="49" fontId="6" fillId="0" borderId="0" xfId="1" applyNumberFormat="1" applyFont="1" applyBorder="1" applyAlignment="1">
      <alignment horizontal="right" vertical="top"/>
    </xf>
    <xf numFmtId="49" fontId="6" fillId="0" borderId="3" xfId="1" applyNumberFormat="1" applyFont="1" applyBorder="1" applyAlignment="1">
      <alignment horizontal="right" vertical="top"/>
    </xf>
    <xf numFmtId="9" fontId="6" fillId="0" borderId="0" xfId="3" applyFont="1" applyBorder="1" applyAlignment="1">
      <alignment vertical="top"/>
    </xf>
    <xf numFmtId="9" fontId="6" fillId="0" borderId="3" xfId="3" applyFont="1" applyBorder="1" applyAlignment="1">
      <alignment vertical="top"/>
    </xf>
    <xf numFmtId="166" fontId="6" fillId="0" borderId="0" xfId="3" applyNumberFormat="1" applyFont="1" applyBorder="1" applyAlignment="1">
      <alignment vertical="top"/>
    </xf>
    <xf numFmtId="166" fontId="6" fillId="0" borderId="3" xfId="3" applyNumberFormat="1" applyFont="1" applyBorder="1" applyAlignment="1">
      <alignment vertical="top"/>
    </xf>
    <xf numFmtId="166" fontId="6" fillId="0" borderId="4" xfId="3" applyNumberFormat="1" applyFont="1" applyBorder="1" applyAlignment="1">
      <alignment vertical="top"/>
    </xf>
    <xf numFmtId="166" fontId="6" fillId="0" borderId="5" xfId="3" applyNumberFormat="1" applyFont="1" applyBorder="1" applyAlignment="1">
      <alignment vertical="top"/>
    </xf>
    <xf numFmtId="9" fontId="6" fillId="0" borderId="0" xfId="3" applyFont="1" applyBorder="1" applyAlignment="1"/>
    <xf numFmtId="9" fontId="6" fillId="0" borderId="3" xfId="3" applyFont="1" applyBorder="1" applyAlignment="1"/>
    <xf numFmtId="166" fontId="6" fillId="0" borderId="0" xfId="3" applyNumberFormat="1" applyFont="1" applyBorder="1" applyAlignment="1"/>
    <xf numFmtId="166" fontId="6" fillId="0" borderId="3" xfId="3" applyNumberFormat="1" applyFont="1" applyBorder="1" applyAlignment="1"/>
    <xf numFmtId="9" fontId="6" fillId="0" borderId="4" xfId="3" applyFont="1" applyBorder="1" applyAlignment="1"/>
    <xf numFmtId="9" fontId="6" fillId="0" borderId="5" xfId="3" applyFont="1" applyBorder="1" applyAlignment="1"/>
    <xf numFmtId="168" fontId="6" fillId="0" borderId="0" xfId="1" applyNumberFormat="1" applyFont="1" applyBorder="1" applyAlignment="1"/>
    <xf numFmtId="168" fontId="6" fillId="0" borderId="3" xfId="1" applyNumberFormat="1" applyFont="1" applyBorder="1" applyAlignment="1"/>
    <xf numFmtId="167" fontId="6" fillId="0" borderId="0" xfId="1" applyNumberFormat="1" applyFont="1" applyBorder="1" applyAlignment="1">
      <alignment vertical="top"/>
    </xf>
    <xf numFmtId="167" fontId="6" fillId="0" borderId="3" xfId="1" applyNumberFormat="1" applyFont="1" applyBorder="1" applyAlignment="1">
      <alignment vertical="top"/>
    </xf>
    <xf numFmtId="164" fontId="1" fillId="2" borderId="0" xfId="1" applyNumberFormat="1" applyFont="1" applyFill="1" applyProtection="1">
      <protection locked="0"/>
    </xf>
    <xf numFmtId="49" fontId="4" fillId="0" borderId="0" xfId="1" applyNumberFormat="1" applyFont="1" applyFill="1" applyAlignment="1" applyProtection="1">
      <alignment horizontal="right"/>
      <protection locked="0"/>
    </xf>
    <xf numFmtId="165" fontId="4" fillId="0" borderId="0" xfId="1" applyNumberFormat="1" applyFont="1" applyFill="1" applyProtection="1">
      <protection locked="0"/>
    </xf>
    <xf numFmtId="166" fontId="4" fillId="0" borderId="0" xfId="3" applyNumberFormat="1" applyFont="1" applyFill="1" applyProtection="1">
      <protection locked="0"/>
    </xf>
    <xf numFmtId="9" fontId="4" fillId="0" borderId="0" xfId="3" applyFont="1" applyFill="1" applyProtection="1">
      <protection locked="0"/>
    </xf>
    <xf numFmtId="164" fontId="1" fillId="0" borderId="0" xfId="1" applyNumberFormat="1" applyFont="1" applyAlignment="1" applyProtection="1">
      <alignment horizontal="right"/>
      <protection locked="0"/>
    </xf>
    <xf numFmtId="165" fontId="1" fillId="0" borderId="0" xfId="1" applyNumberFormat="1" applyFont="1" applyProtection="1">
      <protection locked="0"/>
    </xf>
    <xf numFmtId="164" fontId="1" fillId="0" borderId="0" xfId="1" applyNumberFormat="1" applyFont="1" applyProtection="1">
      <protection locked="0"/>
    </xf>
    <xf numFmtId="164" fontId="1" fillId="0" borderId="0" xfId="1" applyNumberFormat="1" applyFont="1" applyFill="1" applyProtection="1">
      <protection locked="0"/>
    </xf>
    <xf numFmtId="166" fontId="1" fillId="0" borderId="0" xfId="3" applyNumberFormat="1" applyFont="1" applyProtection="1">
      <protection locked="0"/>
    </xf>
    <xf numFmtId="167" fontId="1" fillId="0" borderId="0" xfId="2" applyNumberFormat="1" applyFont="1" applyProtection="1">
      <protection locked="0"/>
    </xf>
    <xf numFmtId="166" fontId="6" fillId="0" borderId="0" xfId="3" applyNumberFormat="1" applyFont="1" applyBorder="1" applyAlignment="1">
      <alignment horizontal="right" vertical="top"/>
    </xf>
    <xf numFmtId="166" fontId="6" fillId="0" borderId="4" xfId="3" applyNumberFormat="1" applyFont="1" applyBorder="1" applyAlignment="1">
      <alignment horizontal="right" vertical="top"/>
    </xf>
    <xf numFmtId="167" fontId="6" fillId="0" borderId="0" xfId="1" applyNumberFormat="1" applyFont="1" applyBorder="1" applyAlignment="1">
      <alignment horizontal="right" vertical="top"/>
    </xf>
    <xf numFmtId="0" fontId="6" fillId="0" borderId="0" xfId="1" applyNumberFormat="1" applyFont="1" applyBorder="1" applyAlignment="1">
      <alignment horizontal="right"/>
    </xf>
    <xf numFmtId="0" fontId="14" fillId="0" borderId="0" xfId="0" applyFont="1"/>
    <xf numFmtId="0" fontId="3" fillId="3" borderId="0" xfId="0" applyFont="1" applyFill="1" applyAlignment="1">
      <alignment horizontal="center" vertical="center"/>
    </xf>
    <xf numFmtId="0" fontId="3" fillId="0" borderId="0" xfId="0" applyFont="1" applyAlignment="1">
      <alignment horizontal="right"/>
    </xf>
    <xf numFmtId="0" fontId="3" fillId="0" borderId="0" xfId="0" applyFont="1" applyFill="1"/>
    <xf numFmtId="164" fontId="4" fillId="0" borderId="0" xfId="1" applyNumberFormat="1" applyFont="1" applyFill="1" applyProtection="1">
      <protection locked="0"/>
    </xf>
    <xf numFmtId="164" fontId="1" fillId="0" borderId="0" xfId="1" applyNumberFormat="1" applyFont="1" applyFill="1" applyAlignment="1" applyProtection="1">
      <alignment horizontal="right"/>
      <protection locked="0"/>
    </xf>
    <xf numFmtId="167" fontId="4" fillId="0" borderId="0" xfId="2" applyNumberFormat="1" applyFont="1" applyFill="1" applyProtection="1">
      <protection locked="0"/>
    </xf>
    <xf numFmtId="9" fontId="4" fillId="0" borderId="0" xfId="3" applyFont="1" applyAlignment="1">
      <alignment horizontal="center"/>
    </xf>
    <xf numFmtId="167" fontId="4" fillId="0" borderId="0" xfId="1" applyNumberFormat="1" applyFont="1" applyFill="1" applyProtection="1">
      <protection locked="0"/>
    </xf>
    <xf numFmtId="167" fontId="1" fillId="0" borderId="0" xfId="1" applyNumberFormat="1" applyFont="1" applyFill="1" applyProtection="1">
      <protection locked="0"/>
    </xf>
    <xf numFmtId="0" fontId="4" fillId="0" borderId="0" xfId="0" applyFont="1" applyAlignment="1">
      <alignment horizontal="center"/>
    </xf>
    <xf numFmtId="0" fontId="4" fillId="0" borderId="0" xfId="0" applyFont="1" applyFill="1" applyAlignment="1">
      <alignment horizontal="center"/>
    </xf>
    <xf numFmtId="0" fontId="3" fillId="0" borderId="0" xfId="0" applyFont="1" applyAlignment="1">
      <alignment horizontal="center"/>
    </xf>
    <xf numFmtId="9" fontId="4" fillId="0" borderId="0" xfId="3" applyFont="1" applyAlignment="1" applyProtection="1">
      <alignment horizontal="center"/>
      <protection locked="0"/>
    </xf>
    <xf numFmtId="164" fontId="1" fillId="0" borderId="0" xfId="1" applyNumberFormat="1" applyFont="1" applyAlignment="1" applyProtection="1">
      <alignment horizontal="center"/>
      <protection locked="0"/>
    </xf>
    <xf numFmtId="164" fontId="4" fillId="0" borderId="0" xfId="1" applyNumberFormat="1" applyFont="1" applyAlignment="1" applyProtection="1">
      <alignment horizontal="center"/>
      <protection locked="0"/>
    </xf>
    <xf numFmtId="166" fontId="4" fillId="0" borderId="0" xfId="3" applyNumberFormat="1" applyFont="1" applyAlignment="1" applyProtection="1">
      <alignment horizontal="center"/>
      <protection locked="0"/>
    </xf>
    <xf numFmtId="9" fontId="4" fillId="0" borderId="0" xfId="3" applyFont="1" applyFill="1" applyAlignment="1" applyProtection="1">
      <alignment horizontal="center"/>
      <protection locked="0"/>
    </xf>
    <xf numFmtId="167" fontId="1" fillId="0" borderId="0" xfId="1" applyNumberFormat="1" applyFont="1" applyAlignment="1" applyProtection="1">
      <alignment horizontal="center"/>
      <protection locked="0"/>
    </xf>
    <xf numFmtId="165" fontId="1" fillId="0" borderId="0" xfId="1" applyNumberFormat="1" applyFont="1" applyAlignment="1" applyProtection="1">
      <alignment horizontal="center"/>
      <protection locked="0"/>
    </xf>
    <xf numFmtId="164" fontId="1" fillId="0" borderId="0" xfId="1" applyNumberFormat="1" applyFont="1" applyFill="1" applyAlignment="1" applyProtection="1">
      <alignment horizontal="center"/>
      <protection locked="0"/>
    </xf>
    <xf numFmtId="166" fontId="1" fillId="0" borderId="0" xfId="3" applyNumberFormat="1" applyFont="1" applyAlignment="1" applyProtection="1">
      <alignment horizontal="center"/>
      <protection locked="0"/>
    </xf>
    <xf numFmtId="167" fontId="1" fillId="0" borderId="0" xfId="2" applyNumberFormat="1" applyFont="1" applyAlignment="1" applyProtection="1">
      <alignment horizontal="center"/>
      <protection locked="0"/>
    </xf>
    <xf numFmtId="164" fontId="6" fillId="0" borderId="0" xfId="1" applyNumberFormat="1" applyFont="1" applyBorder="1" applyAlignment="1">
      <alignment vertical="top" wrapText="1"/>
    </xf>
    <xf numFmtId="0" fontId="6" fillId="0" borderId="0" xfId="0" applyFont="1" applyAlignment="1">
      <alignment vertical="top" wrapText="1"/>
    </xf>
    <xf numFmtId="0" fontId="7" fillId="0" borderId="12" xfId="0" applyFont="1" applyBorder="1" applyAlignment="1">
      <alignment vertical="center"/>
    </xf>
    <xf numFmtId="0" fontId="7" fillId="0" borderId="12" xfId="0" applyFont="1" applyBorder="1" applyAlignment="1">
      <alignment vertical="top"/>
    </xf>
    <xf numFmtId="0" fontId="7" fillId="0" borderId="12" xfId="0" applyFont="1" applyBorder="1" applyAlignment="1">
      <alignment horizontal="left" vertical="top"/>
    </xf>
    <xf numFmtId="0" fontId="7" fillId="0" borderId="12" xfId="0" applyFont="1" applyBorder="1" applyAlignment="1">
      <alignment horizontal="right" vertical="top" wrapText="1"/>
    </xf>
    <xf numFmtId="0" fontId="6" fillId="0" borderId="12" xfId="0" applyFont="1" applyBorder="1" applyAlignment="1">
      <alignment vertical="top" wrapText="1"/>
    </xf>
    <xf numFmtId="0" fontId="15" fillId="0" borderId="0" xfId="0" quotePrefix="1" applyFont="1" applyAlignment="1"/>
    <xf numFmtId="0" fontId="4" fillId="0" borderId="0" xfId="0" applyFont="1" applyFill="1" applyProtection="1">
      <protection locked="0"/>
    </xf>
    <xf numFmtId="166" fontId="1" fillId="0" borderId="0" xfId="3" applyNumberFormat="1" applyFont="1" applyFill="1" applyProtection="1">
      <protection locked="0"/>
    </xf>
    <xf numFmtId="9" fontId="4" fillId="0" borderId="0" xfId="3" applyFont="1" applyFill="1"/>
    <xf numFmtId="164" fontId="4" fillId="0" borderId="0" xfId="1" applyNumberFormat="1" applyFont="1" applyFill="1" applyAlignment="1" applyProtection="1">
      <alignment horizontal="right"/>
      <protection locked="0"/>
    </xf>
    <xf numFmtId="164" fontId="4" fillId="0" borderId="0" xfId="1" applyNumberFormat="1" applyFont="1" applyFill="1" applyAlignment="1" applyProtection="1">
      <alignment vertical="center" wrapText="1"/>
      <protection locked="0"/>
    </xf>
    <xf numFmtId="164" fontId="4" fillId="0" borderId="0" xfId="1" applyNumberFormat="1" applyFont="1" applyFill="1" applyAlignment="1" applyProtection="1">
      <alignment vertical="center"/>
      <protection locked="0"/>
    </xf>
    <xf numFmtId="167" fontId="4" fillId="0" borderId="0" xfId="2" applyNumberFormat="1" applyFont="1" applyFill="1" applyAlignment="1" applyProtection="1">
      <protection locked="0"/>
    </xf>
    <xf numFmtId="0" fontId="6" fillId="0" borderId="0" xfId="0" applyFont="1" applyBorder="1" applyAlignment="1">
      <alignment horizontal="left"/>
    </xf>
    <xf numFmtId="164" fontId="6" fillId="0" borderId="8" xfId="1" applyNumberFormat="1" applyFont="1" applyBorder="1" applyAlignment="1">
      <alignment vertical="top" wrapText="1"/>
    </xf>
    <xf numFmtId="164" fontId="6" fillId="0" borderId="4" xfId="1" applyNumberFormat="1" applyFont="1" applyBorder="1" applyAlignment="1">
      <alignment vertical="top" wrapText="1"/>
    </xf>
    <xf numFmtId="164" fontId="6" fillId="0" borderId="6" xfId="1" applyNumberFormat="1" applyFont="1" applyBorder="1" applyAlignment="1">
      <alignment vertical="top" wrapText="1"/>
    </xf>
    <xf numFmtId="164" fontId="6" fillId="0" borderId="0" xfId="1" applyNumberFormat="1" applyFont="1" applyBorder="1" applyAlignment="1">
      <alignment vertical="top" wrapText="1"/>
    </xf>
    <xf numFmtId="0" fontId="6" fillId="0" borderId="0" xfId="0" applyFont="1" applyAlignment="1">
      <alignment vertical="top" wrapText="1"/>
    </xf>
    <xf numFmtId="0" fontId="7" fillId="0" borderId="7" xfId="0" applyFont="1" applyBorder="1" applyAlignment="1">
      <alignment horizontal="left" vertical="top"/>
    </xf>
    <xf numFmtId="0" fontId="7" fillId="0" borderId="1" xfId="0"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vertical="top"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6" fillId="0" borderId="0" xfId="0" applyFont="1" applyBorder="1" applyAlignment="1">
      <alignment horizontal="left" vertical="top" wrapText="1"/>
    </xf>
    <xf numFmtId="0" fontId="7" fillId="0" borderId="0" xfId="0" applyFont="1" applyBorder="1" applyAlignment="1">
      <alignmen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view="pageLayout" zoomScale="80" zoomScaleNormal="100" zoomScaleSheetLayoutView="115" zoomScalePageLayoutView="80" workbookViewId="0">
      <selection activeCell="C95" sqref="C95:G95"/>
    </sheetView>
  </sheetViews>
  <sheetFormatPr defaultColWidth="6.42578125" defaultRowHeight="15.75" x14ac:dyDescent="0.25"/>
  <cols>
    <col min="1" max="1" width="6.28515625" style="3" bestFit="1" customWidth="1"/>
    <col min="2" max="2" width="6.7109375" style="3" bestFit="1" customWidth="1"/>
    <col min="3" max="3" width="12.7109375" style="3" customWidth="1"/>
    <col min="4" max="15" width="8.5703125" style="3" customWidth="1"/>
    <col min="16" max="16" width="10.28515625" style="14" bestFit="1" customWidth="1"/>
    <col min="17" max="17" width="6.42578125" style="3"/>
    <col min="18" max="23" width="6.42578125" style="3" customWidth="1"/>
    <col min="24" max="16384" width="6.42578125" style="3"/>
  </cols>
  <sheetData>
    <row r="1" spans="1:23" ht="7.9" customHeight="1" x14ac:dyDescent="0.25"/>
    <row r="2" spans="1:23" ht="13.15" customHeight="1" x14ac:dyDescent="0.25">
      <c r="A2" s="193" t="s">
        <v>0</v>
      </c>
      <c r="B2" s="194"/>
      <c r="C2" s="194"/>
      <c r="D2" s="194"/>
      <c r="E2" s="194"/>
      <c r="F2" s="194"/>
      <c r="G2" s="194"/>
      <c r="H2" s="194"/>
      <c r="I2" s="194"/>
      <c r="J2" s="194"/>
      <c r="K2" s="194"/>
      <c r="L2" s="194"/>
      <c r="M2" s="194"/>
      <c r="N2" s="194"/>
      <c r="O2" s="195"/>
      <c r="P2" s="14" t="s">
        <v>6</v>
      </c>
    </row>
    <row r="3" spans="1:23" ht="92.45" customHeight="1" x14ac:dyDescent="0.25">
      <c r="A3" s="196" t="s">
        <v>183</v>
      </c>
      <c r="B3" s="196"/>
      <c r="C3" s="196"/>
      <c r="D3" s="196"/>
      <c r="E3" s="196"/>
      <c r="F3" s="196"/>
      <c r="G3" s="196"/>
      <c r="H3" s="196"/>
      <c r="I3" s="196"/>
      <c r="J3" s="196"/>
      <c r="K3" s="196"/>
      <c r="L3" s="196"/>
      <c r="M3" s="196"/>
      <c r="N3" s="196"/>
      <c r="O3" s="196"/>
      <c r="R3" s="13"/>
      <c r="S3" s="13"/>
      <c r="T3" s="13"/>
      <c r="U3" s="13"/>
      <c r="V3" s="13"/>
      <c r="W3" s="13"/>
    </row>
    <row r="4" spans="1:23" ht="8.25" customHeight="1" x14ac:dyDescent="0.25">
      <c r="A4" s="18"/>
      <c r="B4" s="18"/>
      <c r="C4" s="18"/>
      <c r="D4" s="18"/>
      <c r="E4" s="18"/>
      <c r="F4" s="18"/>
      <c r="G4" s="18"/>
      <c r="H4" s="18"/>
      <c r="I4" s="18"/>
      <c r="J4" s="18"/>
      <c r="K4" s="18"/>
      <c r="L4" s="18"/>
      <c r="M4" s="18"/>
      <c r="N4" s="18"/>
      <c r="O4" s="18"/>
      <c r="R4" s="13"/>
      <c r="S4" s="13"/>
      <c r="T4" s="13"/>
      <c r="U4" s="13"/>
      <c r="V4" s="13"/>
      <c r="W4" s="13"/>
    </row>
    <row r="5" spans="1:23" ht="13.9" customHeight="1" x14ac:dyDescent="0.25">
      <c r="A5" s="193" t="s">
        <v>1</v>
      </c>
      <c r="B5" s="194"/>
      <c r="C5" s="194"/>
      <c r="D5" s="194"/>
      <c r="E5" s="194"/>
      <c r="F5" s="194"/>
      <c r="G5" s="194"/>
      <c r="H5" s="194"/>
      <c r="I5" s="194"/>
      <c r="J5" s="194"/>
      <c r="K5" s="194"/>
      <c r="L5" s="194"/>
      <c r="M5" s="194"/>
      <c r="N5" s="194"/>
      <c r="O5" s="195"/>
    </row>
    <row r="6" spans="1:23" ht="8.25" customHeight="1" x14ac:dyDescent="0.25">
      <c r="A6" s="4"/>
      <c r="B6" s="5"/>
      <c r="C6" s="16"/>
      <c r="D6" s="16"/>
      <c r="E6" s="16"/>
      <c r="F6" s="16"/>
      <c r="G6" s="16"/>
      <c r="H6" s="16"/>
      <c r="I6" s="16"/>
      <c r="J6" s="16"/>
      <c r="K6" s="16"/>
      <c r="L6" s="16"/>
      <c r="M6" s="16"/>
      <c r="N6" s="16"/>
    </row>
    <row r="7" spans="1:23" s="30" customFormat="1" ht="15.6" customHeight="1" x14ac:dyDescent="0.25">
      <c r="A7" s="67" t="s">
        <v>27</v>
      </c>
      <c r="B7" s="192" t="s">
        <v>68</v>
      </c>
      <c r="C7" s="192"/>
      <c r="D7" s="192"/>
      <c r="E7" s="192"/>
      <c r="F7" s="192"/>
      <c r="G7" s="192"/>
      <c r="H7" s="192"/>
      <c r="I7" s="192"/>
      <c r="J7" s="192"/>
      <c r="K7" s="192"/>
      <c r="L7" s="192"/>
      <c r="M7" s="192"/>
      <c r="N7" s="192"/>
      <c r="O7" s="192"/>
      <c r="P7" s="31"/>
    </row>
    <row r="8" spans="1:23" s="30" customFormat="1" x14ac:dyDescent="0.25">
      <c r="A8" s="66"/>
      <c r="B8" s="67" t="s">
        <v>5</v>
      </c>
      <c r="C8" s="188" t="s">
        <v>69</v>
      </c>
      <c r="D8" s="188"/>
      <c r="E8" s="188"/>
      <c r="F8" s="188"/>
      <c r="G8" s="188"/>
      <c r="H8" s="188"/>
      <c r="I8" s="188"/>
      <c r="J8" s="188"/>
      <c r="K8" s="188"/>
      <c r="L8" s="188"/>
      <c r="M8" s="188"/>
      <c r="N8" s="188"/>
      <c r="O8" s="188"/>
      <c r="P8" s="31"/>
    </row>
    <row r="9" spans="1:23" s="70" customFormat="1" x14ac:dyDescent="0.25">
      <c r="A9" s="71"/>
      <c r="B9" s="72" t="s">
        <v>58</v>
      </c>
      <c r="C9" s="188" t="s">
        <v>70</v>
      </c>
      <c r="D9" s="188"/>
      <c r="E9" s="188"/>
      <c r="F9" s="188"/>
      <c r="G9" s="188"/>
      <c r="H9" s="188"/>
      <c r="I9" s="188"/>
      <c r="J9" s="188"/>
      <c r="K9" s="188"/>
      <c r="L9" s="188"/>
      <c r="M9" s="188"/>
      <c r="N9" s="188"/>
      <c r="O9" s="188"/>
      <c r="P9" s="74"/>
    </row>
    <row r="10" spans="1:23" s="70" customFormat="1" x14ac:dyDescent="0.25">
      <c r="A10" s="71"/>
      <c r="B10" s="72" t="s">
        <v>59</v>
      </c>
      <c r="C10" s="188" t="s">
        <v>71</v>
      </c>
      <c r="D10" s="188"/>
      <c r="E10" s="188"/>
      <c r="F10" s="188"/>
      <c r="G10" s="188"/>
      <c r="H10" s="188"/>
      <c r="I10" s="188"/>
      <c r="J10" s="188"/>
      <c r="K10" s="188"/>
      <c r="L10" s="188"/>
      <c r="M10" s="188"/>
      <c r="N10" s="188"/>
      <c r="O10" s="188"/>
      <c r="P10" s="74"/>
    </row>
    <row r="11" spans="1:23" s="70" customFormat="1" x14ac:dyDescent="0.25">
      <c r="A11" s="71"/>
      <c r="B11" s="72" t="s">
        <v>60</v>
      </c>
      <c r="C11" s="188" t="s">
        <v>182</v>
      </c>
      <c r="D11" s="188"/>
      <c r="E11" s="188"/>
      <c r="F11" s="188"/>
      <c r="G11" s="188"/>
      <c r="H11" s="188"/>
      <c r="I11" s="188"/>
      <c r="J11" s="188"/>
      <c r="K11" s="188"/>
      <c r="L11" s="188"/>
      <c r="M11" s="188"/>
      <c r="N11" s="188"/>
      <c r="O11" s="188"/>
      <c r="P11" s="74"/>
    </row>
    <row r="12" spans="1:23" s="70" customFormat="1" x14ac:dyDescent="0.25">
      <c r="A12" s="71"/>
      <c r="B12" s="72" t="s">
        <v>72</v>
      </c>
      <c r="C12" s="188" t="s">
        <v>73</v>
      </c>
      <c r="D12" s="188"/>
      <c r="E12" s="188"/>
      <c r="F12" s="188"/>
      <c r="G12" s="188"/>
      <c r="H12" s="188"/>
      <c r="I12" s="188"/>
      <c r="J12" s="188"/>
      <c r="K12" s="188"/>
      <c r="L12" s="188"/>
      <c r="M12" s="188"/>
      <c r="N12" s="188"/>
      <c r="O12" s="188"/>
      <c r="P12" s="74"/>
    </row>
    <row r="13" spans="1:23" s="20" customFormat="1" ht="7.15" customHeight="1" x14ac:dyDescent="0.25">
      <c r="A13" s="23"/>
      <c r="B13" s="24"/>
      <c r="C13" s="25"/>
      <c r="D13" s="25"/>
      <c r="E13" s="25"/>
      <c r="F13" s="25"/>
      <c r="G13" s="25"/>
      <c r="H13" s="25"/>
      <c r="I13" s="25"/>
      <c r="J13" s="25"/>
      <c r="K13" s="25"/>
      <c r="L13" s="25"/>
      <c r="M13" s="25"/>
      <c r="N13" s="25"/>
      <c r="O13" s="22"/>
      <c r="P13" s="21"/>
    </row>
    <row r="14" spans="1:23" ht="14.25" customHeight="1" x14ac:dyDescent="0.25">
      <c r="A14" s="6"/>
      <c r="C14" s="189" t="s">
        <v>2</v>
      </c>
      <c r="D14" s="190"/>
      <c r="E14" s="190"/>
      <c r="F14" s="190"/>
      <c r="G14" s="190"/>
      <c r="H14" s="77" t="str">
        <f>'All Data'!$C$1-6&amp;" Act."</f>
        <v>2013 Act.</v>
      </c>
      <c r="I14" s="77" t="str">
        <f>'All Data'!$C$1-5&amp;" Act."</f>
        <v>2014 Act.</v>
      </c>
      <c r="J14" s="77" t="str">
        <f>'All Data'!$C$1-4&amp;" Act."</f>
        <v>2015 Act.</v>
      </c>
      <c r="K14" s="77" t="str">
        <f>'All Data'!$C$1-3&amp;" Act."</f>
        <v>2016 Act.</v>
      </c>
      <c r="L14" s="77" t="str">
        <f>'All Data'!$C$1-2&amp;" Act."</f>
        <v>2017 Act.</v>
      </c>
      <c r="M14" s="77" t="str">
        <f>'All Data'!$C$1-1&amp;" Est."</f>
        <v>2018 Est.</v>
      </c>
      <c r="N14" s="78" t="str">
        <f>'All Data'!$C$1-0&amp;" Est."</f>
        <v>2019 Est.</v>
      </c>
    </row>
    <row r="15" spans="1:23" s="70" customFormat="1" ht="14.25" customHeight="1" x14ac:dyDescent="0.25">
      <c r="A15" s="6"/>
      <c r="C15" s="186" t="str">
        <f>VLOOKUP($P15,'All Data'!$A$1:$B$9894,2,FALSE)</f>
        <v>Six-year graduation rate</v>
      </c>
      <c r="D15" s="187"/>
      <c r="E15" s="187"/>
      <c r="F15" s="187"/>
      <c r="G15" s="187"/>
      <c r="H15" s="114">
        <f>HLOOKUP(H$14,'All Data'!$C$5:$AD$9929,MATCH('MFR - DO NOT EDIT'!$P15,'All Data'!$A$5:$A$9929,0),TRUE)</f>
        <v>0.31</v>
      </c>
      <c r="I15" s="114">
        <f>HLOOKUP(I$14,'All Data'!$C$5:$AD$9929,MATCH('MFR - DO NOT EDIT'!$P15,'All Data'!$A$5:$A$9929,0),TRUE)</f>
        <v>0.34</v>
      </c>
      <c r="J15" s="114">
        <f>HLOOKUP(J$14,'All Data'!$C$5:$AD$9929,MATCH('MFR - DO NOT EDIT'!$P15,'All Data'!$A$5:$A$9929,0),TRUE)</f>
        <v>0.32</v>
      </c>
      <c r="K15" s="114">
        <f>HLOOKUP(K$14,'All Data'!$C$5:$AD$9929,MATCH('MFR - DO NOT EDIT'!$P15,'All Data'!$A$5:$A$9929,0),TRUE)</f>
        <v>0.3</v>
      </c>
      <c r="L15" s="114">
        <f>HLOOKUP(L$14,'All Data'!$C$5:$AD$9929,MATCH('MFR - DO NOT EDIT'!$P15,'All Data'!$A$5:$A$9929,0),TRUE)</f>
        <v>0.32</v>
      </c>
      <c r="M15" s="114">
        <f>HLOOKUP(M$14,'All Data'!$C$5:$AD$9929,MATCH('MFR - DO NOT EDIT'!$P15,'All Data'!$A$5:$A$9929,0),TRUE)</f>
        <v>0.37</v>
      </c>
      <c r="N15" s="115">
        <f>HLOOKUP(N$14,'All Data'!$C$5:$AD$9929,MATCH('MFR - DO NOT EDIT'!$P15,'All Data'!$A$5:$A$9929,0),TRUE)</f>
        <v>0.4</v>
      </c>
      <c r="P15" s="68" t="s">
        <v>7</v>
      </c>
    </row>
    <row r="16" spans="1:23" s="70" customFormat="1" ht="14.25" customHeight="1" x14ac:dyDescent="0.25">
      <c r="A16" s="6"/>
      <c r="C16" s="186" t="str">
        <f>VLOOKUP($P16,'All Data'!$A$1:$B$9894,2,FALSE)</f>
        <v>Six-year graduation rate of African-Americans</v>
      </c>
      <c r="D16" s="187"/>
      <c r="E16" s="187"/>
      <c r="F16" s="187"/>
      <c r="G16" s="187"/>
      <c r="H16" s="114">
        <f>HLOOKUP(H$14,'All Data'!$C$5:$AD$9929,MATCH('MFR - DO NOT EDIT'!$P16,'All Data'!$A$5:$A$9929,0),TRUE)</f>
        <v>0.3</v>
      </c>
      <c r="I16" s="114">
        <f>HLOOKUP(I$14,'All Data'!$C$5:$AD$9929,MATCH('MFR - DO NOT EDIT'!$P16,'All Data'!$A$5:$A$9929,0),TRUE)</f>
        <v>0.32</v>
      </c>
      <c r="J16" s="114">
        <f>HLOOKUP(J$14,'All Data'!$C$5:$AD$9929,MATCH('MFR - DO NOT EDIT'!$P16,'All Data'!$A$5:$A$9929,0),TRUE)</f>
        <v>0.32</v>
      </c>
      <c r="K16" s="114">
        <f>HLOOKUP(K$14,'All Data'!$C$5:$AD$9929,MATCH('MFR - DO NOT EDIT'!$P16,'All Data'!$A$5:$A$9929,0),TRUE)</f>
        <v>0.3</v>
      </c>
      <c r="L16" s="114">
        <f>HLOOKUP(L$14,'All Data'!$C$5:$AD$9929,MATCH('MFR - DO NOT EDIT'!$P16,'All Data'!$A$5:$A$9929,0),TRUE)</f>
        <v>0.31</v>
      </c>
      <c r="M16" s="114">
        <f>HLOOKUP(M$14,'All Data'!$C$5:$AD$9929,MATCH('MFR - DO NOT EDIT'!$P16,'All Data'!$A$5:$A$9929,0),TRUE)</f>
        <v>0.37</v>
      </c>
      <c r="N16" s="115">
        <f>HLOOKUP(N$14,'All Data'!$C$5:$AD$9929,MATCH('MFR - DO NOT EDIT'!$P16,'All Data'!$A$5:$A$9929,0),TRUE)</f>
        <v>0.4</v>
      </c>
      <c r="P16" s="74" t="s">
        <v>61</v>
      </c>
    </row>
    <row r="17" spans="1:16" s="70" customFormat="1" ht="14.25" customHeight="1" x14ac:dyDescent="0.25">
      <c r="A17" s="6"/>
      <c r="C17" s="186" t="str">
        <f>VLOOKUP($P17,'All Data'!$A$1:$B$9894,2,FALSE)</f>
        <v>Six-year graduation rate of PELL recipients</v>
      </c>
      <c r="D17" s="187"/>
      <c r="E17" s="187"/>
      <c r="F17" s="187"/>
      <c r="G17" s="187"/>
      <c r="H17" s="114">
        <f>HLOOKUP(H$14,'All Data'!$C$5:$AD$9929,MATCH('MFR - DO NOT EDIT'!$P17,'All Data'!$A$5:$A$9929,0),TRUE)</f>
        <v>0.26</v>
      </c>
      <c r="I17" s="114">
        <f>HLOOKUP(I$14,'All Data'!$C$5:$AD$9929,MATCH('MFR - DO NOT EDIT'!$P17,'All Data'!$A$5:$A$9929,0),TRUE)</f>
        <v>0.33</v>
      </c>
      <c r="J17" s="114">
        <f>HLOOKUP(J$14,'All Data'!$C$5:$AD$9929,MATCH('MFR - DO NOT EDIT'!$P17,'All Data'!$A$5:$A$9929,0),TRUE)</f>
        <v>0.28999999999999998</v>
      </c>
      <c r="K17" s="114">
        <f>HLOOKUP(K$14,'All Data'!$C$5:$AD$9929,MATCH('MFR - DO NOT EDIT'!$P17,'All Data'!$A$5:$A$9929,0),TRUE)</f>
        <v>0.3</v>
      </c>
      <c r="L17" s="114">
        <f>HLOOKUP(L$14,'All Data'!$C$5:$AD$9929,MATCH('MFR - DO NOT EDIT'!$P17,'All Data'!$A$5:$A$9929,0),TRUE)</f>
        <v>0.32</v>
      </c>
      <c r="M17" s="114">
        <f>HLOOKUP(M$14,'All Data'!$C$5:$AD$9929,MATCH('MFR - DO NOT EDIT'!$P17,'All Data'!$A$5:$A$9929,0),TRUE)</f>
        <v>0.34</v>
      </c>
      <c r="N17" s="115">
        <f>HLOOKUP(N$14,'All Data'!$C$5:$AD$9929,MATCH('MFR - DO NOT EDIT'!$P17,'All Data'!$A$5:$A$9929,0),TRUE)</f>
        <v>0.37</v>
      </c>
      <c r="P17" s="74" t="s">
        <v>62</v>
      </c>
    </row>
    <row r="18" spans="1:16" s="70" customFormat="1" ht="14.25" customHeight="1" x14ac:dyDescent="0.25">
      <c r="A18" s="6"/>
      <c r="C18" s="186" t="str">
        <f>VLOOKUP($P18,'All Data'!$A$1:$B$9894,2,FALSE)</f>
        <v>FTE student-authorized faculty ratio</v>
      </c>
      <c r="D18" s="187"/>
      <c r="E18" s="187"/>
      <c r="F18" s="187"/>
      <c r="G18" s="187"/>
      <c r="H18" s="112" t="str">
        <f>HLOOKUP(H$14,'All Data'!$C$5:$AD$9929,MATCH('MFR - DO NOT EDIT'!$P18,'All Data'!$A$5:$A$9929,0),TRUE)</f>
        <v>20.6:1</v>
      </c>
      <c r="I18" s="112" t="str">
        <f>HLOOKUP(I$14,'All Data'!$C$5:$AD$9929,MATCH('MFR - DO NOT EDIT'!$P18,'All Data'!$A$5:$A$9929,0),TRUE)</f>
        <v>17.9:1</v>
      </c>
      <c r="J18" s="112" t="str">
        <f>HLOOKUP(J$14,'All Data'!$C$5:$AD$9929,MATCH('MFR - DO NOT EDIT'!$P18,'All Data'!$A$5:$A$9929,0),TRUE)</f>
        <v>18.4:1</v>
      </c>
      <c r="K18" s="112" t="str">
        <f>HLOOKUP(K$14,'All Data'!$C$5:$AD$9929,MATCH('MFR - DO NOT EDIT'!$P18,'All Data'!$A$5:$A$9929,0),TRUE)</f>
        <v>17.8:1</v>
      </c>
      <c r="L18" s="112" t="str">
        <f>HLOOKUP(L$14,'All Data'!$C$5:$AD$9929,MATCH('MFR - DO NOT EDIT'!$P18,'All Data'!$A$5:$A$9929,0),TRUE)</f>
        <v>18.1:1</v>
      </c>
      <c r="M18" s="112" t="str">
        <f>HLOOKUP(M$14,'All Data'!$C$5:$AD$9929,MATCH('MFR - DO NOT EDIT'!$P18,'All Data'!$A$5:$A$9929,0),TRUE)</f>
        <v>18.1:1</v>
      </c>
      <c r="N18" s="113" t="str">
        <f>HLOOKUP(N$14,'All Data'!$C$5:$AD$9929,MATCH('MFR - DO NOT EDIT'!$P18,'All Data'!$A$5:$A$9929,0),TRUE)</f>
        <v>18.1:1</v>
      </c>
      <c r="P18" s="74" t="s">
        <v>63</v>
      </c>
    </row>
    <row r="19" spans="1:16" s="70" customFormat="1" ht="14.25" customHeight="1" x14ac:dyDescent="0.25">
      <c r="A19" s="6"/>
      <c r="C19" s="186" t="str">
        <f>VLOOKUP($P19,'All Data'!$A$1:$B$9894,2,FALSE)</f>
        <v>Average class size of first year course offering</v>
      </c>
      <c r="D19" s="187"/>
      <c r="E19" s="187"/>
      <c r="F19" s="187"/>
      <c r="G19" s="187"/>
      <c r="H19" s="73">
        <f>HLOOKUP(H$14,'All Data'!$C$5:$AD$9929,MATCH('MFR - DO NOT EDIT'!$P19,'All Data'!$A$5:$A$9929,0),TRUE)</f>
        <v>24</v>
      </c>
      <c r="I19" s="73">
        <f>HLOOKUP(I$14,'All Data'!$C$5:$AD$9929,MATCH('MFR - DO NOT EDIT'!$P19,'All Data'!$A$5:$A$9929,0),TRUE)</f>
        <v>25</v>
      </c>
      <c r="J19" s="73">
        <f>HLOOKUP(J$14,'All Data'!$C$5:$AD$9929,MATCH('MFR - DO NOT EDIT'!$P19,'All Data'!$A$5:$A$9929,0),TRUE)</f>
        <v>24</v>
      </c>
      <c r="K19" s="73">
        <f>HLOOKUP(K$14,'All Data'!$C$5:$AD$9929,MATCH('MFR - DO NOT EDIT'!$P19,'All Data'!$A$5:$A$9929,0),TRUE)</f>
        <v>26</v>
      </c>
      <c r="L19" s="73">
        <f>HLOOKUP(L$14,'All Data'!$C$5:$AD$9929,MATCH('MFR - DO NOT EDIT'!$P19,'All Data'!$A$5:$A$9929,0),TRUE)</f>
        <v>31</v>
      </c>
      <c r="M19" s="73">
        <f>HLOOKUP(M$14,'All Data'!$C$5:$AD$9929,MATCH('MFR - DO NOT EDIT'!$P19,'All Data'!$A$5:$A$9929,0),TRUE)</f>
        <v>31</v>
      </c>
      <c r="N19" s="79">
        <f>HLOOKUP(N$14,'All Data'!$C$5:$AD$9929,MATCH('MFR - DO NOT EDIT'!$P19,'All Data'!$A$5:$A$9929,0),TRUE)</f>
        <v>31</v>
      </c>
      <c r="P19" s="74" t="s">
        <v>64</v>
      </c>
    </row>
    <row r="20" spans="1:16" s="70" customFormat="1" ht="14.25" customHeight="1" x14ac:dyDescent="0.25">
      <c r="A20" s="6"/>
      <c r="C20" s="186" t="str">
        <f>VLOOKUP($P20,'All Data'!$A$1:$B$9894,2,FALSE)</f>
        <v>Percent of first-year courses taught by full-time faculty</v>
      </c>
      <c r="D20" s="187"/>
      <c r="E20" s="187"/>
      <c r="F20" s="187"/>
      <c r="G20" s="187"/>
      <c r="H20" s="114">
        <f>HLOOKUP(H$14,'All Data'!$C$5:$AD$9929,MATCH('MFR - DO NOT EDIT'!$P20,'All Data'!$A$5:$A$9929,0),TRUE)</f>
        <v>0.32</v>
      </c>
      <c r="I20" s="114">
        <f>HLOOKUP(I$14,'All Data'!$C$5:$AD$9929,MATCH('MFR - DO NOT EDIT'!$P20,'All Data'!$A$5:$A$9929,0),TRUE)</f>
        <v>0.32</v>
      </c>
      <c r="J20" s="114">
        <f>HLOOKUP(J$14,'All Data'!$C$5:$AD$9929,MATCH('MFR - DO NOT EDIT'!$P20,'All Data'!$A$5:$A$9929,0),TRUE)</f>
        <v>0.31</v>
      </c>
      <c r="K20" s="114">
        <f>HLOOKUP(K$14,'All Data'!$C$5:$AD$9929,MATCH('MFR - DO NOT EDIT'!$P20,'All Data'!$A$5:$A$9929,0),TRUE)</f>
        <v>0.28999999999999998</v>
      </c>
      <c r="L20" s="114">
        <f>HLOOKUP(L$14,'All Data'!$C$5:$AD$9929,MATCH('MFR - DO NOT EDIT'!$P20,'All Data'!$A$5:$A$9929,0),TRUE)</f>
        <v>0.28000000000000003</v>
      </c>
      <c r="M20" s="114">
        <f>HLOOKUP(M$14,'All Data'!$C$5:$AD$9929,MATCH('MFR - DO NOT EDIT'!$P20,'All Data'!$A$5:$A$9929,0),TRUE)</f>
        <v>0.28999999999999998</v>
      </c>
      <c r="N20" s="115">
        <f>HLOOKUP(N$14,'All Data'!$C$5:$AD$9929,MATCH('MFR - DO NOT EDIT'!$P20,'All Data'!$A$5:$A$9929,0),TRUE)</f>
        <v>0.3</v>
      </c>
      <c r="P20" s="74" t="s">
        <v>65</v>
      </c>
    </row>
    <row r="21" spans="1:16" s="70" customFormat="1" ht="14.25" customHeight="1" x14ac:dyDescent="0.25">
      <c r="A21" s="6"/>
      <c r="C21" s="186" t="str">
        <f>VLOOKUP($P21,'All Data'!$A$1:$B$9894,2,FALSE)</f>
        <v>Second-year retention rate</v>
      </c>
      <c r="D21" s="187"/>
      <c r="E21" s="187"/>
      <c r="F21" s="187"/>
      <c r="G21" s="187"/>
      <c r="H21" s="114">
        <f>HLOOKUP(H$14,'All Data'!$C$5:$AD$9929,MATCH('MFR - DO NOT EDIT'!$P21,'All Data'!$A$5:$A$9929,0),TRUE)</f>
        <v>0.72</v>
      </c>
      <c r="I21" s="114">
        <f>HLOOKUP(I$14,'All Data'!$C$5:$AD$9929,MATCH('MFR - DO NOT EDIT'!$P21,'All Data'!$A$5:$A$9929,0),TRUE)</f>
        <v>0.72</v>
      </c>
      <c r="J21" s="114">
        <f>HLOOKUP(J$14,'All Data'!$C$5:$AD$9929,MATCH('MFR - DO NOT EDIT'!$P21,'All Data'!$A$5:$A$9929,0),TRUE)</f>
        <v>0.75</v>
      </c>
      <c r="K21" s="114">
        <f>HLOOKUP(K$14,'All Data'!$C$5:$AD$9929,MATCH('MFR - DO NOT EDIT'!$P21,'All Data'!$A$5:$A$9929,0),TRUE)</f>
        <v>0.75</v>
      </c>
      <c r="L21" s="114">
        <f>HLOOKUP(L$14,'All Data'!$C$5:$AD$9929,MATCH('MFR - DO NOT EDIT'!$P21,'All Data'!$A$5:$A$9929,0),TRUE)</f>
        <v>0.71</v>
      </c>
      <c r="M21" s="114">
        <f>HLOOKUP(M$14,'All Data'!$C$5:$AD$9929,MATCH('MFR - DO NOT EDIT'!$P21,'All Data'!$A$5:$A$9929,0),TRUE)</f>
        <v>0.74</v>
      </c>
      <c r="N21" s="115">
        <f>HLOOKUP(N$14,'All Data'!$C$5:$AD$9929,MATCH('MFR - DO NOT EDIT'!$P21,'All Data'!$A$5:$A$9929,0),TRUE)</f>
        <v>0.76</v>
      </c>
      <c r="P21" s="74" t="s">
        <v>66</v>
      </c>
    </row>
    <row r="22" spans="1:16" s="70" customFormat="1" ht="14.25" customHeight="1" x14ac:dyDescent="0.25">
      <c r="A22" s="6"/>
      <c r="C22" s="186" t="str">
        <f>VLOOKUP($P22,'All Data'!$A$1:$B$9894,2,FALSE)</f>
        <v>Second-year retention rate of African-Americans</v>
      </c>
      <c r="D22" s="187"/>
      <c r="E22" s="187"/>
      <c r="F22" s="187"/>
      <c r="G22" s="187"/>
      <c r="H22" s="114">
        <f>HLOOKUP(H$14,'All Data'!$C$5:$AD$9929,MATCH('MFR - DO NOT EDIT'!$P22,'All Data'!$A$5:$A$9929,0),TRUE)</f>
        <v>0.72</v>
      </c>
      <c r="I22" s="114">
        <f>HLOOKUP(I$14,'All Data'!$C$5:$AD$9929,MATCH('MFR - DO NOT EDIT'!$P22,'All Data'!$A$5:$A$9929,0),TRUE)</f>
        <v>0.72</v>
      </c>
      <c r="J22" s="114">
        <f>HLOOKUP(J$14,'All Data'!$C$5:$AD$9929,MATCH('MFR - DO NOT EDIT'!$P22,'All Data'!$A$5:$A$9929,0),TRUE)</f>
        <v>0.77</v>
      </c>
      <c r="K22" s="114">
        <f>HLOOKUP(K$14,'All Data'!$C$5:$AD$9929,MATCH('MFR - DO NOT EDIT'!$P22,'All Data'!$A$5:$A$9929,0),TRUE)</f>
        <v>0.75</v>
      </c>
      <c r="L22" s="114">
        <f>HLOOKUP(L$14,'All Data'!$C$5:$AD$9929,MATCH('MFR - DO NOT EDIT'!$P22,'All Data'!$A$5:$A$9929,0),TRUE)</f>
        <v>0.7</v>
      </c>
      <c r="M22" s="114">
        <f>HLOOKUP(M$14,'All Data'!$C$5:$AD$9929,MATCH('MFR - DO NOT EDIT'!$P22,'All Data'!$A$5:$A$9929,0),TRUE)</f>
        <v>0.74</v>
      </c>
      <c r="N22" s="115">
        <f>HLOOKUP(N$14,'All Data'!$C$5:$AD$9929,MATCH('MFR - DO NOT EDIT'!$P22,'All Data'!$A$5:$A$9929,0),TRUE)</f>
        <v>0.76</v>
      </c>
      <c r="P22" s="74" t="s">
        <v>74</v>
      </c>
    </row>
    <row r="23" spans="1:16" s="70" customFormat="1" ht="14.25" customHeight="1" x14ac:dyDescent="0.25">
      <c r="A23" s="6"/>
      <c r="C23" s="186" t="str">
        <f>VLOOKUP($P23,'All Data'!$A$1:$B$9894,2,FALSE)</f>
        <v>Number of honor freshmen enrolled</v>
      </c>
      <c r="D23" s="187"/>
      <c r="E23" s="187"/>
      <c r="F23" s="187"/>
      <c r="G23" s="187"/>
      <c r="H23" s="73">
        <f>HLOOKUP(H$14,'All Data'!$C$5:$AD$9929,MATCH('MFR - DO NOT EDIT'!$P23,'All Data'!$A$5:$A$9929,0),TRUE)</f>
        <v>165</v>
      </c>
      <c r="I23" s="73">
        <f>HLOOKUP(I$14,'All Data'!$C$5:$AD$9929,MATCH('MFR - DO NOT EDIT'!$P23,'All Data'!$A$5:$A$9929,0),TRUE)</f>
        <v>157</v>
      </c>
      <c r="J23" s="73">
        <f>HLOOKUP(J$14,'All Data'!$C$5:$AD$9929,MATCH('MFR - DO NOT EDIT'!$P23,'All Data'!$A$5:$A$9929,0),TRUE)</f>
        <v>162</v>
      </c>
      <c r="K23" s="73">
        <f>HLOOKUP(K$14,'All Data'!$C$5:$AD$9929,MATCH('MFR - DO NOT EDIT'!$P23,'All Data'!$A$5:$A$9929,0),TRUE)</f>
        <v>162</v>
      </c>
      <c r="L23" s="73">
        <f>HLOOKUP(L$14,'All Data'!$C$5:$AD$9929,MATCH('MFR - DO NOT EDIT'!$P23,'All Data'!$A$5:$A$9929,0),TRUE)</f>
        <v>217</v>
      </c>
      <c r="M23" s="73">
        <f>HLOOKUP(M$14,'All Data'!$C$5:$AD$9929,MATCH('MFR - DO NOT EDIT'!$P23,'All Data'!$A$5:$A$9929,0),TRUE)</f>
        <v>220</v>
      </c>
      <c r="N23" s="79">
        <f>HLOOKUP(N$14,'All Data'!$C$5:$AD$9929,MATCH('MFR - DO NOT EDIT'!$P23,'All Data'!$A$5:$A$9929,0),TRUE)</f>
        <v>225</v>
      </c>
      <c r="P23" s="74" t="s">
        <v>75</v>
      </c>
    </row>
    <row r="24" spans="1:16" s="70" customFormat="1" ht="14.25" customHeight="1" x14ac:dyDescent="0.25">
      <c r="A24" s="6"/>
      <c r="C24" s="186" t="str">
        <f>VLOOKUP($P24,'All Data'!$A$1:$B$9894,2,FALSE)</f>
        <v>Percent of honor freshmen enrolled</v>
      </c>
      <c r="D24" s="187"/>
      <c r="E24" s="187"/>
      <c r="F24" s="187"/>
      <c r="G24" s="187"/>
      <c r="H24" s="116">
        <f>HLOOKUP(H$14,'All Data'!$C$5:$AD$9929,MATCH('MFR - DO NOT EDIT'!$P24,'All Data'!$A$5:$A$9929,0),TRUE)</f>
        <v>0.16200000000000001</v>
      </c>
      <c r="I24" s="116">
        <f>HLOOKUP(I$14,'All Data'!$C$5:$AD$9929,MATCH('MFR - DO NOT EDIT'!$P24,'All Data'!$A$5:$A$9929,0),TRUE)</f>
        <v>0.151</v>
      </c>
      <c r="J24" s="116">
        <f>HLOOKUP(J$14,'All Data'!$C$5:$AD$9929,MATCH('MFR - DO NOT EDIT'!$P24,'All Data'!$A$5:$A$9929,0),TRUE)</f>
        <v>0.183</v>
      </c>
      <c r="K24" s="116">
        <f>HLOOKUP(K$14,'All Data'!$C$5:$AD$9929,MATCH('MFR - DO NOT EDIT'!$P24,'All Data'!$A$5:$A$9929,0),TRUE)</f>
        <v>0.14000000000000001</v>
      </c>
      <c r="L24" s="116">
        <f>HLOOKUP(L$14,'All Data'!$C$5:$AD$9929,MATCH('MFR - DO NOT EDIT'!$P24,'All Data'!$A$5:$A$9929,0),TRUE)</f>
        <v>0.19</v>
      </c>
      <c r="M24" s="116">
        <f>HLOOKUP(M$14,'All Data'!$C$5:$AD$9929,MATCH('MFR - DO NOT EDIT'!$P24,'All Data'!$A$5:$A$9929,0),TRUE)</f>
        <v>0.19</v>
      </c>
      <c r="N24" s="117">
        <f>HLOOKUP(N$14,'All Data'!$C$5:$AD$9929,MATCH('MFR - DO NOT EDIT'!$P24,'All Data'!$A$5:$A$9929,0),TRUE)</f>
        <v>0.19500000000000001</v>
      </c>
      <c r="P24" s="74" t="s">
        <v>76</v>
      </c>
    </row>
    <row r="25" spans="1:16" s="70" customFormat="1" ht="14.25" customHeight="1" x14ac:dyDescent="0.25">
      <c r="A25" s="6"/>
      <c r="C25" s="186" t="str">
        <f>VLOOKUP($P25,'All Data'!$A$1:$B$9894,2,FALSE)</f>
        <v>Total percent of diverse students</v>
      </c>
      <c r="D25" s="187"/>
      <c r="E25" s="187"/>
      <c r="F25" s="187"/>
      <c r="G25" s="187"/>
      <c r="H25" s="116">
        <f>HLOOKUP(H$14,'All Data'!$C$5:$AD$9929,MATCH('MFR - DO NOT EDIT'!$P25,'All Data'!$A$5:$A$9929,0),TRUE)</f>
        <v>0.105</v>
      </c>
      <c r="I25" s="116">
        <f>HLOOKUP(I$14,'All Data'!$C$5:$AD$9929,MATCH('MFR - DO NOT EDIT'!$P25,'All Data'!$A$5:$A$9929,0),TRUE)</f>
        <v>0.112</v>
      </c>
      <c r="J25" s="116">
        <f>HLOOKUP(J$14,'All Data'!$C$5:$AD$9929,MATCH('MFR - DO NOT EDIT'!$P25,'All Data'!$A$5:$A$9929,0),TRUE)</f>
        <v>0.11</v>
      </c>
      <c r="K25" s="116">
        <f>HLOOKUP(K$14,'All Data'!$C$5:$AD$9929,MATCH('MFR - DO NOT EDIT'!$P25,'All Data'!$A$5:$A$9929,0),TRUE)</f>
        <v>0.13</v>
      </c>
      <c r="L25" s="116">
        <f>HLOOKUP(L$14,'All Data'!$C$5:$AD$9929,MATCH('MFR - DO NOT EDIT'!$P25,'All Data'!$A$5:$A$9929,0),TRUE)</f>
        <v>0.18</v>
      </c>
      <c r="M25" s="116">
        <f>HLOOKUP(M$14,'All Data'!$C$5:$AD$9929,MATCH('MFR - DO NOT EDIT'!$P25,'All Data'!$A$5:$A$9929,0),TRUE)</f>
        <v>0.185</v>
      </c>
      <c r="N25" s="117">
        <f>HLOOKUP(N$14,'All Data'!$C$5:$AD$9929,MATCH('MFR - DO NOT EDIT'!$P25,'All Data'!$A$5:$A$9929,0),TRUE)</f>
        <v>0.19</v>
      </c>
      <c r="P25" s="74" t="s">
        <v>77</v>
      </c>
    </row>
    <row r="26" spans="1:16" s="70" customFormat="1" ht="14.25" customHeight="1" x14ac:dyDescent="0.25">
      <c r="A26" s="6"/>
      <c r="C26" s="186" t="str">
        <f>VLOOKUP($P26,'All Data'!$A$1:$B$9894,2,FALSE)</f>
        <v>Percent of Asian or Native Hawaiian students enrolled</v>
      </c>
      <c r="D26" s="187"/>
      <c r="E26" s="187"/>
      <c r="F26" s="187"/>
      <c r="G26" s="187"/>
      <c r="H26" s="116">
        <f>HLOOKUP(H$14,'All Data'!$C$5:$AD$9929,MATCH('MFR - DO NOT EDIT'!$P26,'All Data'!$A$5:$A$9929,0),TRUE)</f>
        <v>1.6E-2</v>
      </c>
      <c r="I26" s="116">
        <f>HLOOKUP(I$14,'All Data'!$C$5:$AD$9929,MATCH('MFR - DO NOT EDIT'!$P26,'All Data'!$A$5:$A$9929,0),TRUE)</f>
        <v>1.4999999999999999E-2</v>
      </c>
      <c r="J26" s="116">
        <f>HLOOKUP(J$14,'All Data'!$C$5:$AD$9929,MATCH('MFR - DO NOT EDIT'!$P26,'All Data'!$A$5:$A$9929,0),TRUE)</f>
        <v>1.4E-2</v>
      </c>
      <c r="K26" s="116">
        <f>HLOOKUP(K$14,'All Data'!$C$5:$AD$9929,MATCH('MFR - DO NOT EDIT'!$P26,'All Data'!$A$5:$A$9929,0),TRUE)</f>
        <v>7.0000000000000001E-3</v>
      </c>
      <c r="L26" s="116">
        <f>HLOOKUP(L$14,'All Data'!$C$5:$AD$9929,MATCH('MFR - DO NOT EDIT'!$P26,'All Data'!$A$5:$A$9929,0),TRUE)</f>
        <v>0.01</v>
      </c>
      <c r="M26" s="116">
        <f>HLOOKUP(M$14,'All Data'!$C$5:$AD$9929,MATCH('MFR - DO NOT EDIT'!$P26,'All Data'!$A$5:$A$9929,0),TRUE)</f>
        <v>0.01</v>
      </c>
      <c r="N26" s="117">
        <f>HLOOKUP(N$14,'All Data'!$C$5:$AD$9929,MATCH('MFR - DO NOT EDIT'!$P26,'All Data'!$A$5:$A$9929,0),TRUE)</f>
        <v>1.4999999999999999E-2</v>
      </c>
      <c r="P26" s="74" t="s">
        <v>78</v>
      </c>
    </row>
    <row r="27" spans="1:16" s="70" customFormat="1" ht="14.25" customHeight="1" x14ac:dyDescent="0.25">
      <c r="A27" s="6"/>
      <c r="C27" s="186" t="str">
        <f>VLOOKUP($P27,'All Data'!$A$1:$B$9894,2,FALSE)</f>
        <v>Percent of Native American students enrolled</v>
      </c>
      <c r="D27" s="187"/>
      <c r="E27" s="187"/>
      <c r="F27" s="187"/>
      <c r="G27" s="187"/>
      <c r="H27" s="116">
        <f>HLOOKUP(H$14,'All Data'!$C$5:$AD$9929,MATCH('MFR - DO NOT EDIT'!$P27,'All Data'!$A$5:$A$9929,0),TRUE)</f>
        <v>3.0000000000000001E-3</v>
      </c>
      <c r="I27" s="116">
        <f>HLOOKUP(I$14,'All Data'!$C$5:$AD$9929,MATCH('MFR - DO NOT EDIT'!$P27,'All Data'!$A$5:$A$9929,0),TRUE)</f>
        <v>3.0000000000000001E-3</v>
      </c>
      <c r="J27" s="116">
        <f>HLOOKUP(J$14,'All Data'!$C$5:$AD$9929,MATCH('MFR - DO NOT EDIT'!$P27,'All Data'!$A$5:$A$9929,0),TRUE)</f>
        <v>3.0000000000000001E-3</v>
      </c>
      <c r="K27" s="116">
        <f>HLOOKUP(K$14,'All Data'!$C$5:$AD$9929,MATCH('MFR - DO NOT EDIT'!$P27,'All Data'!$A$5:$A$9929,0),TRUE)</f>
        <v>3.0000000000000001E-3</v>
      </c>
      <c r="L27" s="116">
        <f>HLOOKUP(L$14,'All Data'!$C$5:$AD$9929,MATCH('MFR - DO NOT EDIT'!$P27,'All Data'!$A$5:$A$9929,0),TRUE)</f>
        <v>2E-3</v>
      </c>
      <c r="M27" s="116">
        <f>HLOOKUP(M$14,'All Data'!$C$5:$AD$9929,MATCH('MFR - DO NOT EDIT'!$P27,'All Data'!$A$5:$A$9929,0),TRUE)</f>
        <v>3.0000000000000001E-3</v>
      </c>
      <c r="N27" s="117">
        <f>HLOOKUP(N$14,'All Data'!$C$5:$AD$9929,MATCH('MFR - DO NOT EDIT'!$P27,'All Data'!$A$5:$A$9929,0),TRUE)</f>
        <v>0.03</v>
      </c>
      <c r="P27" s="74" t="s">
        <v>79</v>
      </c>
    </row>
    <row r="28" spans="1:16" s="70" customFormat="1" ht="14.25" customHeight="1" x14ac:dyDescent="0.25">
      <c r="A28" s="6"/>
      <c r="C28" s="186" t="str">
        <f>VLOOKUP($P28,'All Data'!$A$1:$B$9894,2,FALSE)</f>
        <v>Percent of Caucasian students enrolled</v>
      </c>
      <c r="D28" s="187"/>
      <c r="E28" s="187"/>
      <c r="F28" s="187"/>
      <c r="G28" s="187"/>
      <c r="H28" s="116">
        <f>HLOOKUP(H$14,'All Data'!$C$5:$AD$9929,MATCH('MFR - DO NOT EDIT'!$P28,'All Data'!$A$5:$A$9929,0),TRUE)</f>
        <v>1.9E-2</v>
      </c>
      <c r="I28" s="116">
        <f>HLOOKUP(I$14,'All Data'!$C$5:$AD$9929,MATCH('MFR - DO NOT EDIT'!$P28,'All Data'!$A$5:$A$9929,0),TRUE)</f>
        <v>0.02</v>
      </c>
      <c r="J28" s="116">
        <f>HLOOKUP(J$14,'All Data'!$C$5:$AD$9929,MATCH('MFR - DO NOT EDIT'!$P28,'All Data'!$A$5:$A$9929,0),TRUE)</f>
        <v>0.02</v>
      </c>
      <c r="K28" s="116">
        <f>HLOOKUP(K$14,'All Data'!$C$5:$AD$9929,MATCH('MFR - DO NOT EDIT'!$P28,'All Data'!$A$5:$A$9929,0),TRUE)</f>
        <v>1.7999999999999999E-2</v>
      </c>
      <c r="L28" s="116">
        <f>HLOOKUP(L$14,'All Data'!$C$5:$AD$9929,MATCH('MFR - DO NOT EDIT'!$P28,'All Data'!$A$5:$A$9929,0),TRUE)</f>
        <v>1.9E-2</v>
      </c>
      <c r="M28" s="116">
        <f>HLOOKUP(M$14,'All Data'!$C$5:$AD$9929,MATCH('MFR - DO NOT EDIT'!$P28,'All Data'!$A$5:$A$9929,0),TRUE)</f>
        <v>1.95E-2</v>
      </c>
      <c r="N28" s="117">
        <f>HLOOKUP(N$14,'All Data'!$C$5:$AD$9929,MATCH('MFR - DO NOT EDIT'!$P28,'All Data'!$A$5:$A$9929,0),TRUE)</f>
        <v>0.02</v>
      </c>
      <c r="P28" s="74" t="s">
        <v>80</v>
      </c>
    </row>
    <row r="29" spans="1:16" s="70" customFormat="1" ht="14.25" customHeight="1" x14ac:dyDescent="0.25">
      <c r="A29" s="6"/>
      <c r="C29" s="186" t="str">
        <f>VLOOKUP($P29,'All Data'!$A$1:$B$9894,2,FALSE)</f>
        <v>Percent of Hispanic students enrolled</v>
      </c>
      <c r="D29" s="187"/>
      <c r="E29" s="187"/>
      <c r="F29" s="187"/>
      <c r="G29" s="187"/>
      <c r="H29" s="116">
        <f>HLOOKUP(H$14,'All Data'!$C$5:$AD$9929,MATCH('MFR - DO NOT EDIT'!$P29,'All Data'!$A$5:$A$9929,0),TRUE)</f>
        <v>2.5999999999999999E-2</v>
      </c>
      <c r="I29" s="116">
        <f>HLOOKUP(I$14,'All Data'!$C$5:$AD$9929,MATCH('MFR - DO NOT EDIT'!$P29,'All Data'!$A$5:$A$9929,0),TRUE)</f>
        <v>2.9000000000000001E-2</v>
      </c>
      <c r="J29" s="116">
        <f>HLOOKUP(J$14,'All Data'!$C$5:$AD$9929,MATCH('MFR - DO NOT EDIT'!$P29,'All Data'!$A$5:$A$9929,0),TRUE)</f>
        <v>2.9000000000000001E-2</v>
      </c>
      <c r="K29" s="116">
        <f>HLOOKUP(K$14,'All Data'!$C$5:$AD$9929,MATCH('MFR - DO NOT EDIT'!$P29,'All Data'!$A$5:$A$9929,0),TRUE)</f>
        <v>3.5999999999999997E-2</v>
      </c>
      <c r="L29" s="116">
        <f>HLOOKUP(L$14,'All Data'!$C$5:$AD$9929,MATCH('MFR - DO NOT EDIT'!$P29,'All Data'!$A$5:$A$9929,0),TRUE)</f>
        <v>3.5000000000000003E-2</v>
      </c>
      <c r="M29" s="116">
        <f>HLOOKUP(M$14,'All Data'!$C$5:$AD$9929,MATCH('MFR - DO NOT EDIT'!$P29,'All Data'!$A$5:$A$9929,0),TRUE)</f>
        <v>3.6999999999999998E-2</v>
      </c>
      <c r="N29" s="117">
        <f>HLOOKUP(N$14,'All Data'!$C$5:$AD$9929,MATCH('MFR - DO NOT EDIT'!$P29,'All Data'!$A$5:$A$9929,0),TRUE)</f>
        <v>3.7999999999999999E-2</v>
      </c>
      <c r="P29" s="74" t="s">
        <v>81</v>
      </c>
    </row>
    <row r="30" spans="1:16" x14ac:dyDescent="0.25">
      <c r="A30" s="7"/>
      <c r="C30" s="184" t="str">
        <f>VLOOKUP($P30,'All Data'!$A$1:$B$9894,2,FALSE)</f>
        <v>Percent of International students enrolled</v>
      </c>
      <c r="D30" s="185"/>
      <c r="E30" s="185"/>
      <c r="F30" s="185"/>
      <c r="G30" s="185"/>
      <c r="H30" s="118">
        <f>HLOOKUP(H$14,'All Data'!$C$5:$AD$9929,MATCH('MFR - DO NOT EDIT'!$P30,'All Data'!$A$5:$A$9929,0),TRUE)</f>
        <v>4.1000000000000002E-2</v>
      </c>
      <c r="I30" s="118">
        <f>HLOOKUP(I$14,'All Data'!$C$5:$AD$9929,MATCH('MFR - DO NOT EDIT'!$P30,'All Data'!$A$5:$A$9929,0),TRUE)</f>
        <v>4.3999999999999997E-2</v>
      </c>
      <c r="J30" s="118">
        <f>HLOOKUP(J$14,'All Data'!$C$5:$AD$9929,MATCH('MFR - DO NOT EDIT'!$P30,'All Data'!$A$5:$A$9929,0),TRUE)</f>
        <v>4.3999999999999997E-2</v>
      </c>
      <c r="K30" s="118">
        <f>HLOOKUP(K$14,'All Data'!$C$5:$AD$9929,MATCH('MFR - DO NOT EDIT'!$P30,'All Data'!$A$5:$A$9929,0),TRUE)</f>
        <v>6.6000000000000003E-2</v>
      </c>
      <c r="L30" s="118">
        <f>HLOOKUP(L$14,'All Data'!$C$5:$AD$9929,MATCH('MFR - DO NOT EDIT'!$P30,'All Data'!$A$5:$A$9929,0),TRUE)</f>
        <v>0.114</v>
      </c>
      <c r="M30" s="118">
        <f>HLOOKUP(M$14,'All Data'!$C$5:$AD$9929,MATCH('MFR - DO NOT EDIT'!$P30,'All Data'!$A$5:$A$9929,0),TRUE)</f>
        <v>0.115</v>
      </c>
      <c r="N30" s="119">
        <f>HLOOKUP(N$14,'All Data'!$C$5:$AD$9929,MATCH('MFR - DO NOT EDIT'!$P30,'All Data'!$A$5:$A$9929,0),TRUE)</f>
        <v>0.115</v>
      </c>
      <c r="O30" s="9"/>
      <c r="P30" s="74" t="s">
        <v>82</v>
      </c>
    </row>
    <row r="31" spans="1:16" s="70" customFormat="1" ht="31.5" customHeight="1" x14ac:dyDescent="0.25">
      <c r="A31" s="46"/>
      <c r="B31" s="83"/>
      <c r="C31" s="80"/>
      <c r="D31" s="80"/>
      <c r="E31" s="80"/>
      <c r="F31" s="80"/>
      <c r="G31" s="80"/>
      <c r="H31" s="73"/>
      <c r="I31" s="73"/>
      <c r="J31" s="73"/>
      <c r="K31" s="73"/>
      <c r="L31" s="73"/>
      <c r="M31" s="73"/>
      <c r="N31" s="73"/>
      <c r="O31" s="83"/>
      <c r="P31" s="74"/>
    </row>
    <row r="32" spans="1:16" s="70" customFormat="1" x14ac:dyDescent="0.25">
      <c r="A32" s="46"/>
      <c r="B32" s="72" t="s">
        <v>83</v>
      </c>
      <c r="C32" s="188" t="s">
        <v>91</v>
      </c>
      <c r="D32" s="188"/>
      <c r="E32" s="188"/>
      <c r="F32" s="188"/>
      <c r="G32" s="188"/>
      <c r="H32" s="188"/>
      <c r="I32" s="188"/>
      <c r="J32" s="188"/>
      <c r="K32" s="188"/>
      <c r="L32" s="188"/>
      <c r="M32" s="188"/>
      <c r="N32" s="188"/>
      <c r="O32" s="188"/>
      <c r="P32" s="74"/>
    </row>
    <row r="33" spans="1:16" s="70" customFormat="1" x14ac:dyDescent="0.25">
      <c r="A33" s="46"/>
      <c r="B33" s="72" t="s">
        <v>84</v>
      </c>
      <c r="C33" s="188" t="s">
        <v>169</v>
      </c>
      <c r="D33" s="188"/>
      <c r="E33" s="188"/>
      <c r="F33" s="188"/>
      <c r="G33" s="188"/>
      <c r="H33" s="188"/>
      <c r="I33" s="188"/>
      <c r="J33" s="188"/>
      <c r="K33" s="188"/>
      <c r="L33" s="188"/>
      <c r="M33" s="188"/>
      <c r="N33" s="188"/>
      <c r="O33" s="188"/>
      <c r="P33" s="74"/>
    </row>
    <row r="34" spans="1:16" s="70" customFormat="1" x14ac:dyDescent="0.25">
      <c r="A34" s="46"/>
      <c r="B34" s="72" t="s">
        <v>85</v>
      </c>
      <c r="C34" s="188" t="s">
        <v>184</v>
      </c>
      <c r="D34" s="188"/>
      <c r="E34" s="188"/>
      <c r="F34" s="188"/>
      <c r="G34" s="188"/>
      <c r="H34" s="188"/>
      <c r="I34" s="188"/>
      <c r="J34" s="188"/>
      <c r="K34" s="188"/>
      <c r="L34" s="188"/>
      <c r="M34" s="188"/>
      <c r="N34" s="188"/>
      <c r="O34" s="188"/>
      <c r="P34" s="74"/>
    </row>
    <row r="35" spans="1:16" s="70" customFormat="1" x14ac:dyDescent="0.25">
      <c r="A35" s="46"/>
      <c r="B35" s="72" t="s">
        <v>86</v>
      </c>
      <c r="C35" s="188" t="s">
        <v>92</v>
      </c>
      <c r="D35" s="188"/>
      <c r="E35" s="188"/>
      <c r="F35" s="188"/>
      <c r="G35" s="188"/>
      <c r="H35" s="188"/>
      <c r="I35" s="188"/>
      <c r="J35" s="188"/>
      <c r="K35" s="188"/>
      <c r="L35" s="188"/>
      <c r="M35" s="188"/>
      <c r="N35" s="188"/>
      <c r="O35" s="188"/>
      <c r="P35" s="74"/>
    </row>
    <row r="36" spans="1:16" s="70" customFormat="1" x14ac:dyDescent="0.25">
      <c r="A36" s="46"/>
      <c r="B36" s="72" t="s">
        <v>87</v>
      </c>
      <c r="C36" s="188" t="s">
        <v>93</v>
      </c>
      <c r="D36" s="188"/>
      <c r="E36" s="188"/>
      <c r="F36" s="188"/>
      <c r="G36" s="188"/>
      <c r="H36" s="188"/>
      <c r="I36" s="188"/>
      <c r="J36" s="188"/>
      <c r="K36" s="188"/>
      <c r="L36" s="188"/>
      <c r="M36" s="188"/>
      <c r="N36" s="188"/>
      <c r="O36" s="188"/>
      <c r="P36" s="74"/>
    </row>
    <row r="37" spans="1:16" s="70" customFormat="1" x14ac:dyDescent="0.25">
      <c r="A37" s="46"/>
      <c r="B37" s="72" t="s">
        <v>94</v>
      </c>
      <c r="C37" s="188" t="s">
        <v>96</v>
      </c>
      <c r="D37" s="188"/>
      <c r="E37" s="188"/>
      <c r="F37" s="188"/>
      <c r="G37" s="188"/>
      <c r="H37" s="188"/>
      <c r="I37" s="188"/>
      <c r="J37" s="188"/>
      <c r="K37" s="188"/>
      <c r="L37" s="188"/>
      <c r="M37" s="188"/>
      <c r="N37" s="188"/>
      <c r="O37" s="188"/>
      <c r="P37" s="74"/>
    </row>
    <row r="38" spans="1:16" s="70" customFormat="1" x14ac:dyDescent="0.25">
      <c r="A38" s="46"/>
      <c r="B38" s="72" t="s">
        <v>95</v>
      </c>
      <c r="C38" s="188" t="s">
        <v>97</v>
      </c>
      <c r="D38" s="188"/>
      <c r="E38" s="188"/>
      <c r="F38" s="188"/>
      <c r="G38" s="188"/>
      <c r="H38" s="188"/>
      <c r="I38" s="188"/>
      <c r="J38" s="188"/>
      <c r="K38" s="188"/>
      <c r="L38" s="188"/>
      <c r="M38" s="188"/>
      <c r="N38" s="188"/>
      <c r="O38" s="188"/>
      <c r="P38" s="74"/>
    </row>
    <row r="39" spans="1:16" s="70" customFormat="1" ht="8.4499999999999993" customHeight="1" x14ac:dyDescent="0.25">
      <c r="A39" s="46"/>
      <c r="B39" s="72"/>
      <c r="C39" s="86"/>
      <c r="D39" s="86"/>
      <c r="E39" s="86"/>
      <c r="F39" s="86"/>
      <c r="G39" s="86"/>
      <c r="H39" s="86"/>
      <c r="I39" s="86"/>
      <c r="J39" s="86"/>
      <c r="K39" s="86"/>
      <c r="L39" s="86"/>
      <c r="M39" s="86"/>
      <c r="N39" s="86"/>
      <c r="O39" s="86"/>
      <c r="P39" s="74"/>
    </row>
    <row r="40" spans="1:16" s="70" customFormat="1" x14ac:dyDescent="0.25">
      <c r="A40" s="46"/>
      <c r="B40" s="72"/>
      <c r="C40" s="189" t="s">
        <v>2</v>
      </c>
      <c r="D40" s="190"/>
      <c r="E40" s="190"/>
      <c r="F40" s="190"/>
      <c r="G40" s="190"/>
      <c r="H40" s="77" t="str">
        <f>'All Data'!$C$1-6&amp;" Act."</f>
        <v>2013 Act.</v>
      </c>
      <c r="I40" s="77" t="str">
        <f>'All Data'!$C$1-5&amp;" Act."</f>
        <v>2014 Act.</v>
      </c>
      <c r="J40" s="77" t="str">
        <f>'All Data'!$C$1-4&amp;" Act."</f>
        <v>2015 Act.</v>
      </c>
      <c r="K40" s="77" t="str">
        <f>'All Data'!$C$1-3&amp;" Act."</f>
        <v>2016 Act.</v>
      </c>
      <c r="L40" s="77" t="str">
        <f>'All Data'!$C$1-2&amp;" Act."</f>
        <v>2017 Act.</v>
      </c>
      <c r="M40" s="77" t="str">
        <f>'All Data'!$C$1-1&amp;" Est."</f>
        <v>2018 Est.</v>
      </c>
      <c r="N40" s="78" t="str">
        <f>'All Data'!$C$1-0&amp;" Est."</f>
        <v>2019 Est.</v>
      </c>
      <c r="P40" s="74"/>
    </row>
    <row r="41" spans="1:16" s="70" customFormat="1" x14ac:dyDescent="0.25">
      <c r="A41" s="46"/>
      <c r="B41" s="72"/>
      <c r="C41" s="186" t="str">
        <f>VLOOKUP($P41,'All Data'!$A$1:$B$9894,2,FALSE)</f>
        <v>Percent of Maryland community college transfer students</v>
      </c>
      <c r="D41" s="187"/>
      <c r="E41" s="187"/>
      <c r="F41" s="187"/>
      <c r="G41" s="187"/>
      <c r="H41" s="116">
        <f>HLOOKUP(H$14,'All Data'!$C$5:$AD$9929,MATCH('MFR - DO NOT EDIT'!$P41,'All Data'!$A$5:$A$9929,0),TRUE)</f>
        <v>3.4000000000000002E-2</v>
      </c>
      <c r="I41" s="116">
        <f>HLOOKUP(I$14,'All Data'!$C$5:$AD$9929,MATCH('MFR - DO NOT EDIT'!$P41,'All Data'!$A$5:$A$9929,0),TRUE)</f>
        <v>2.7E-2</v>
      </c>
      <c r="J41" s="116">
        <f>HLOOKUP(J$14,'All Data'!$C$5:$AD$9929,MATCH('MFR - DO NOT EDIT'!$P41,'All Data'!$A$5:$A$9929,0),TRUE)</f>
        <v>2.8000000000000001E-2</v>
      </c>
      <c r="K41" s="116">
        <f>HLOOKUP(K$14,'All Data'!$C$5:$AD$9929,MATCH('MFR - DO NOT EDIT'!$P41,'All Data'!$A$5:$A$9929,0),TRUE)</f>
        <v>3.3000000000000002E-2</v>
      </c>
      <c r="L41" s="116">
        <f>HLOOKUP(L$14,'All Data'!$C$5:$AD$9929,MATCH('MFR - DO NOT EDIT'!$P41,'All Data'!$A$5:$A$9929,0),TRUE)</f>
        <v>3.3000000000000002E-2</v>
      </c>
      <c r="M41" s="116">
        <f>HLOOKUP(M$14,'All Data'!$C$5:$AD$9929,MATCH('MFR - DO NOT EDIT'!$P41,'All Data'!$A$5:$A$9929,0),TRUE)</f>
        <v>3.4000000000000002E-2</v>
      </c>
      <c r="N41" s="117">
        <f>HLOOKUP(N$14,'All Data'!$C$5:$AD$9929,MATCH('MFR - DO NOT EDIT'!$P41,'All Data'!$A$5:$A$9929,0),TRUE)</f>
        <v>3.5000000000000003E-2</v>
      </c>
      <c r="P41" s="74" t="s">
        <v>88</v>
      </c>
    </row>
    <row r="42" spans="1:16" s="70" customFormat="1" x14ac:dyDescent="0.25">
      <c r="A42" s="46"/>
      <c r="B42" s="72"/>
      <c r="C42" s="186" t="str">
        <f>VLOOKUP($P42,'All Data'!$A$1:$B$9894,2,FALSE)</f>
        <v>Percent of freshman applicants from urban districts</v>
      </c>
      <c r="D42" s="187"/>
      <c r="E42" s="187"/>
      <c r="F42" s="187"/>
      <c r="G42" s="187"/>
      <c r="H42" s="122">
        <f>HLOOKUP(H$14,'All Data'!$C$5:$AD$9929,MATCH('MFR - DO NOT EDIT'!$P42,'All Data'!$A$5:$A$9929,0),TRUE)</f>
        <v>0.34200000000000003</v>
      </c>
      <c r="I42" s="122">
        <f>HLOOKUP(I$14,'All Data'!$C$5:$AD$9929,MATCH('MFR - DO NOT EDIT'!$P42,'All Data'!$A$5:$A$9929,0),TRUE)</f>
        <v>0.33800000000000002</v>
      </c>
      <c r="J42" s="122">
        <f>HLOOKUP(J$14,'All Data'!$C$5:$AD$9929,MATCH('MFR - DO NOT EDIT'!$P42,'All Data'!$A$5:$A$9929,0),TRUE)</f>
        <v>0.375</v>
      </c>
      <c r="K42" s="122">
        <f>HLOOKUP(K$14,'All Data'!$C$5:$AD$9929,MATCH('MFR - DO NOT EDIT'!$P42,'All Data'!$A$5:$A$9929,0),TRUE)</f>
        <v>0.35499999999999998</v>
      </c>
      <c r="L42" s="122">
        <f>HLOOKUP(L$14,'All Data'!$C$5:$AD$9929,MATCH('MFR - DO NOT EDIT'!$P42,'All Data'!$A$5:$A$9929,0),TRUE)</f>
        <v>0.29599999999999999</v>
      </c>
      <c r="M42" s="122">
        <f>HLOOKUP(M$14,'All Data'!$C$5:$AD$9929,MATCH('MFR - DO NOT EDIT'!$P42,'All Data'!$A$5:$A$9929,0),TRUE)</f>
        <v>0.31</v>
      </c>
      <c r="N42" s="123">
        <f>HLOOKUP(N$14,'All Data'!$C$5:$AD$9929,MATCH('MFR - DO NOT EDIT'!$P42,'All Data'!$A$5:$A$9929,0),TRUE)</f>
        <v>0.33</v>
      </c>
      <c r="P42" s="74" t="s">
        <v>89</v>
      </c>
    </row>
    <row r="43" spans="1:16" s="70" customFormat="1" x14ac:dyDescent="0.25">
      <c r="A43" s="46"/>
      <c r="B43" s="72"/>
      <c r="C43" s="186" t="str">
        <f>VLOOKUP($P43,'All Data'!$A$1:$B$9894,2,FALSE)</f>
        <v>Percent of students accepted from urban districts</v>
      </c>
      <c r="D43" s="187"/>
      <c r="E43" s="187"/>
      <c r="F43" s="187"/>
      <c r="G43" s="187"/>
      <c r="H43" s="122">
        <f>HLOOKUP(H$14,'All Data'!$C$5:$AD$9929,MATCH('MFR - DO NOT EDIT'!$P43,'All Data'!$A$5:$A$9929,0),TRUE)</f>
        <v>0.57099999999999995</v>
      </c>
      <c r="I43" s="122">
        <f>HLOOKUP(I$14,'All Data'!$C$5:$AD$9929,MATCH('MFR - DO NOT EDIT'!$P43,'All Data'!$A$5:$A$9929,0),TRUE)</f>
        <v>0.56799999999999995</v>
      </c>
      <c r="J43" s="122">
        <f>HLOOKUP(J$14,'All Data'!$C$5:$AD$9929,MATCH('MFR - DO NOT EDIT'!$P43,'All Data'!$A$5:$A$9929,0),TRUE)</f>
        <v>0.66</v>
      </c>
      <c r="K43" s="122">
        <f>HLOOKUP(K$14,'All Data'!$C$5:$AD$9929,MATCH('MFR - DO NOT EDIT'!$P43,'All Data'!$A$5:$A$9929,0),TRUE)</f>
        <v>0.65400000000000003</v>
      </c>
      <c r="L43" s="122">
        <f>HLOOKUP(L$14,'All Data'!$C$5:$AD$9929,MATCH('MFR - DO NOT EDIT'!$P43,'All Data'!$A$5:$A$9929,0),TRUE)</f>
        <v>0.61099999999999999</v>
      </c>
      <c r="M43" s="122">
        <f>HLOOKUP(M$14,'All Data'!$C$5:$AD$9929,MATCH('MFR - DO NOT EDIT'!$P43,'All Data'!$A$5:$A$9929,0),TRUE)</f>
        <v>0.62</v>
      </c>
      <c r="N43" s="123">
        <f>HLOOKUP(N$14,'All Data'!$C$5:$AD$9929,MATCH('MFR - DO NOT EDIT'!$P43,'All Data'!$A$5:$A$9929,0),TRUE)</f>
        <v>0.63</v>
      </c>
      <c r="P43" s="74" t="s">
        <v>90</v>
      </c>
    </row>
    <row r="44" spans="1:16" s="70" customFormat="1" x14ac:dyDescent="0.25">
      <c r="A44" s="46"/>
      <c r="B44" s="72"/>
      <c r="C44" s="186" t="str">
        <f>VLOOKUP($P44,'All Data'!$A$1:$B$9894,2,FALSE)</f>
        <v>Percent of students enrolled from urban districts</v>
      </c>
      <c r="D44" s="187"/>
      <c r="E44" s="187"/>
      <c r="F44" s="187"/>
      <c r="G44" s="187"/>
      <c r="H44" s="122">
        <f>HLOOKUP(H$14,'All Data'!$C$5:$AD$9929,MATCH('MFR - DO NOT EDIT'!$P44,'All Data'!$A$5:$A$9929,0),TRUE)</f>
        <v>0.51</v>
      </c>
      <c r="I44" s="122">
        <f>HLOOKUP(I$14,'All Data'!$C$5:$AD$9929,MATCH('MFR - DO NOT EDIT'!$P44,'All Data'!$A$5:$A$9929,0),TRUE)</f>
        <v>0.50600000000000001</v>
      </c>
      <c r="J44" s="122">
        <f>HLOOKUP(J$14,'All Data'!$C$5:$AD$9929,MATCH('MFR - DO NOT EDIT'!$P44,'All Data'!$A$5:$A$9929,0),TRUE)</f>
        <v>0.54600000000000004</v>
      </c>
      <c r="K44" s="122">
        <f>HLOOKUP(K$14,'All Data'!$C$5:$AD$9929,MATCH('MFR - DO NOT EDIT'!$P44,'All Data'!$A$5:$A$9929,0),TRUE)</f>
        <v>0.495</v>
      </c>
      <c r="L44" s="122">
        <f>HLOOKUP(L$14,'All Data'!$C$5:$AD$9929,MATCH('MFR - DO NOT EDIT'!$P44,'All Data'!$A$5:$A$9929,0),TRUE)</f>
        <v>0.48099999999999998</v>
      </c>
      <c r="M44" s="122">
        <f>HLOOKUP(M$14,'All Data'!$C$5:$AD$9929,MATCH('MFR - DO NOT EDIT'!$P44,'All Data'!$A$5:$A$9929,0),TRUE)</f>
        <v>0.5</v>
      </c>
      <c r="N44" s="123">
        <f>HLOOKUP(N$14,'All Data'!$C$5:$AD$9929,MATCH('MFR - DO NOT EDIT'!$P44,'All Data'!$A$5:$A$9929,0),TRUE)</f>
        <v>0.5</v>
      </c>
      <c r="P44" s="74" t="s">
        <v>98</v>
      </c>
    </row>
    <row r="45" spans="1:16" s="70" customFormat="1" x14ac:dyDescent="0.25">
      <c r="A45" s="46"/>
      <c r="B45" s="72"/>
      <c r="C45" s="186" t="str">
        <f>VLOOKUP($P45,'All Data'!$A$1:$B$9894,2,FALSE)</f>
        <v>Total number of STEM bachelor’s recipients</v>
      </c>
      <c r="D45" s="187"/>
      <c r="E45" s="187"/>
      <c r="F45" s="187"/>
      <c r="G45" s="187"/>
      <c r="H45" s="88">
        <f>HLOOKUP(H$14,'All Data'!$C$5:$AD$9929,MATCH('MFR - DO NOT EDIT'!$P45,'All Data'!$A$5:$A$9929,0),TRUE)</f>
        <v>190</v>
      </c>
      <c r="I45" s="88">
        <f>HLOOKUP(I$14,'All Data'!$C$5:$AD$9929,MATCH('MFR - DO NOT EDIT'!$P45,'All Data'!$A$5:$A$9929,0),TRUE)</f>
        <v>185</v>
      </c>
      <c r="J45" s="88">
        <f>HLOOKUP(J$14,'All Data'!$C$5:$AD$9929,MATCH('MFR - DO NOT EDIT'!$P45,'All Data'!$A$5:$A$9929,0),TRUE)</f>
        <v>192</v>
      </c>
      <c r="K45" s="88">
        <f>HLOOKUP(K$14,'All Data'!$C$5:$AD$9929,MATCH('MFR - DO NOT EDIT'!$P45,'All Data'!$A$5:$A$9929,0),TRUE)</f>
        <v>192</v>
      </c>
      <c r="L45" s="88">
        <f>HLOOKUP(L$14,'All Data'!$C$5:$AD$9929,MATCH('MFR - DO NOT EDIT'!$P45,'All Data'!$A$5:$A$9929,0),TRUE)</f>
        <v>210</v>
      </c>
      <c r="M45" s="88">
        <f>HLOOKUP(M$14,'All Data'!$C$5:$AD$9929,MATCH('MFR - DO NOT EDIT'!$P45,'All Data'!$A$5:$A$9929,0),TRUE)</f>
        <v>210</v>
      </c>
      <c r="N45" s="89">
        <f>HLOOKUP(N$14,'All Data'!$C$5:$AD$9929,MATCH('MFR - DO NOT EDIT'!$P45,'All Data'!$A$5:$A$9929,0),TRUE)</f>
        <v>215</v>
      </c>
      <c r="P45" s="74" t="s">
        <v>99</v>
      </c>
    </row>
    <row r="46" spans="1:16" s="70" customFormat="1" x14ac:dyDescent="0.25">
      <c r="A46" s="46"/>
      <c r="B46" s="72"/>
      <c r="C46" s="186" t="str">
        <f>VLOOKUP($P46,'All Data'!$A$1:$B$9894,2,FALSE)</f>
        <v>Number of underrepresented minority STEM bachelor’s recipients</v>
      </c>
      <c r="D46" s="187"/>
      <c r="E46" s="187"/>
      <c r="F46" s="187"/>
      <c r="G46" s="187"/>
      <c r="H46" s="88">
        <f>HLOOKUP(H$14,'All Data'!$C$5:$AD$9929,MATCH('MFR - DO NOT EDIT'!$P46,'All Data'!$A$5:$A$9929,0),TRUE)</f>
        <v>178</v>
      </c>
      <c r="I46" s="88">
        <f>HLOOKUP(I$14,'All Data'!$C$5:$AD$9929,MATCH('MFR - DO NOT EDIT'!$P46,'All Data'!$A$5:$A$9929,0),TRUE)</f>
        <v>173</v>
      </c>
      <c r="J46" s="88">
        <f>HLOOKUP(J$14,'All Data'!$C$5:$AD$9929,MATCH('MFR - DO NOT EDIT'!$P46,'All Data'!$A$5:$A$9929,0),TRUE)</f>
        <v>143</v>
      </c>
      <c r="K46" s="88">
        <f>HLOOKUP(K$14,'All Data'!$C$5:$AD$9929,MATCH('MFR - DO NOT EDIT'!$P46,'All Data'!$A$5:$A$9929,0),TRUE)</f>
        <v>155</v>
      </c>
      <c r="L46" s="88">
        <f>HLOOKUP(L$14,'All Data'!$C$5:$AD$9929,MATCH('MFR - DO NOT EDIT'!$P46,'All Data'!$A$5:$A$9929,0),TRUE)</f>
        <v>158</v>
      </c>
      <c r="M46" s="88">
        <f>HLOOKUP(M$14,'All Data'!$C$5:$AD$9929,MATCH('MFR - DO NOT EDIT'!$P46,'All Data'!$A$5:$A$9929,0),TRUE)</f>
        <v>160</v>
      </c>
      <c r="N46" s="89">
        <f>HLOOKUP(N$14,'All Data'!$C$5:$AD$9929,MATCH('MFR - DO NOT EDIT'!$P46,'All Data'!$A$5:$A$9929,0),TRUE)</f>
        <v>165</v>
      </c>
      <c r="P46" s="74" t="s">
        <v>100</v>
      </c>
    </row>
    <row r="47" spans="1:16" s="70" customFormat="1" x14ac:dyDescent="0.25">
      <c r="A47" s="46"/>
      <c r="B47" s="72"/>
      <c r="C47" s="186" t="str">
        <f>VLOOKUP($P47,'All Data'!$A$1:$B$9894,2,FALSE)</f>
        <v>Number of women STEM bachelor’s recipients</v>
      </c>
      <c r="D47" s="187"/>
      <c r="E47" s="187"/>
      <c r="F47" s="187"/>
      <c r="G47" s="187"/>
      <c r="H47" s="88">
        <f>HLOOKUP(H$14,'All Data'!$C$5:$AD$9929,MATCH('MFR - DO NOT EDIT'!$P47,'All Data'!$A$5:$A$9929,0),TRUE)</f>
        <v>81</v>
      </c>
      <c r="I47" s="88">
        <f>HLOOKUP(I$14,'All Data'!$C$5:$AD$9929,MATCH('MFR - DO NOT EDIT'!$P47,'All Data'!$A$5:$A$9929,0),TRUE)</f>
        <v>79</v>
      </c>
      <c r="J47" s="88">
        <f>HLOOKUP(J$14,'All Data'!$C$5:$AD$9929,MATCH('MFR - DO NOT EDIT'!$P47,'All Data'!$A$5:$A$9929,0),TRUE)</f>
        <v>73</v>
      </c>
      <c r="K47" s="88">
        <f>HLOOKUP(K$14,'All Data'!$C$5:$AD$9929,MATCH('MFR - DO NOT EDIT'!$P47,'All Data'!$A$5:$A$9929,0),TRUE)</f>
        <v>81</v>
      </c>
      <c r="L47" s="88">
        <f>HLOOKUP(L$14,'All Data'!$C$5:$AD$9929,MATCH('MFR - DO NOT EDIT'!$P47,'All Data'!$A$5:$A$9929,0),TRUE)</f>
        <v>67</v>
      </c>
      <c r="M47" s="88">
        <f>HLOOKUP(M$14,'All Data'!$C$5:$AD$9929,MATCH('MFR - DO NOT EDIT'!$P47,'All Data'!$A$5:$A$9929,0),TRUE)</f>
        <v>70</v>
      </c>
      <c r="N47" s="89">
        <f>HLOOKUP(N$14,'All Data'!$C$5:$AD$9929,MATCH('MFR - DO NOT EDIT'!$P47,'All Data'!$A$5:$A$9929,0),TRUE)</f>
        <v>73</v>
      </c>
      <c r="P47" s="74" t="s">
        <v>101</v>
      </c>
    </row>
    <row r="48" spans="1:16" s="70" customFormat="1" x14ac:dyDescent="0.25">
      <c r="A48" s="46"/>
      <c r="B48" s="72"/>
      <c r="C48" s="186" t="str">
        <f>VLOOKUP($P48,'All Data'!$A$1:$B$9894,2,FALSE)</f>
        <v>Number of baccalaureates awarded in teacher education</v>
      </c>
      <c r="D48" s="187"/>
      <c r="E48" s="187"/>
      <c r="F48" s="187"/>
      <c r="G48" s="187"/>
      <c r="H48" s="88">
        <f>HLOOKUP(H$14,'All Data'!$C$5:$AD$9929,MATCH('MFR - DO NOT EDIT'!$P48,'All Data'!$A$5:$A$9929,0),TRUE)</f>
        <v>45</v>
      </c>
      <c r="I48" s="88">
        <f>HLOOKUP(I$14,'All Data'!$C$5:$AD$9929,MATCH('MFR - DO NOT EDIT'!$P48,'All Data'!$A$5:$A$9929,0),TRUE)</f>
        <v>67</v>
      </c>
      <c r="J48" s="88">
        <f>HLOOKUP(J$14,'All Data'!$C$5:$AD$9929,MATCH('MFR - DO NOT EDIT'!$P48,'All Data'!$A$5:$A$9929,0),TRUE)</f>
        <v>70</v>
      </c>
      <c r="K48" s="88">
        <f>HLOOKUP(K$14,'All Data'!$C$5:$AD$9929,MATCH('MFR - DO NOT EDIT'!$P48,'All Data'!$A$5:$A$9929,0),TRUE)</f>
        <v>65</v>
      </c>
      <c r="L48" s="88">
        <f>HLOOKUP(L$14,'All Data'!$C$5:$AD$9929,MATCH('MFR - DO NOT EDIT'!$P48,'All Data'!$A$5:$A$9929,0),TRUE)</f>
        <v>90</v>
      </c>
      <c r="M48" s="88">
        <f>HLOOKUP(M$14,'All Data'!$C$5:$AD$9929,MATCH('MFR - DO NOT EDIT'!$P48,'All Data'!$A$5:$A$9929,0),TRUE)</f>
        <v>70</v>
      </c>
      <c r="N48" s="89">
        <f>HLOOKUP(N$14,'All Data'!$C$5:$AD$9929,MATCH('MFR - DO NOT EDIT'!$P48,'All Data'!$A$5:$A$9929,0),TRUE)</f>
        <v>80</v>
      </c>
      <c r="P48" s="74" t="s">
        <v>102</v>
      </c>
    </row>
    <row r="49" spans="1:16" s="70" customFormat="1" x14ac:dyDescent="0.25">
      <c r="A49" s="46"/>
      <c r="B49" s="72"/>
      <c r="C49" s="186" t="str">
        <f>VLOOKUP($P49,'All Data'!$A$1:$B$9894,2,FALSE)</f>
        <v>Praxis pass rate</v>
      </c>
      <c r="D49" s="187"/>
      <c r="E49" s="187"/>
      <c r="F49" s="187"/>
      <c r="G49" s="187"/>
      <c r="H49" s="120">
        <f>HLOOKUP(H$14,'All Data'!$C$5:$AD$9929,MATCH('MFR - DO NOT EDIT'!$P49,'All Data'!$A$5:$A$9929,0),TRUE)</f>
        <v>1</v>
      </c>
      <c r="I49" s="120">
        <f>HLOOKUP(I$14,'All Data'!$C$5:$AD$9929,MATCH('MFR - DO NOT EDIT'!$P49,'All Data'!$A$5:$A$9929,0),TRUE)</f>
        <v>1</v>
      </c>
      <c r="J49" s="120">
        <f>HLOOKUP(J$14,'All Data'!$C$5:$AD$9929,MATCH('MFR - DO NOT EDIT'!$P49,'All Data'!$A$5:$A$9929,0),TRUE)</f>
        <v>1</v>
      </c>
      <c r="K49" s="120">
        <f>HLOOKUP(K$14,'All Data'!$C$5:$AD$9929,MATCH('MFR - DO NOT EDIT'!$P49,'All Data'!$A$5:$A$9929,0),TRUE)</f>
        <v>1</v>
      </c>
      <c r="L49" s="120">
        <f>HLOOKUP(L$14,'All Data'!$C$5:$AD$9929,MATCH('MFR - DO NOT EDIT'!$P49,'All Data'!$A$5:$A$9929,0),TRUE)</f>
        <v>1</v>
      </c>
      <c r="M49" s="120">
        <f>HLOOKUP(M$14,'All Data'!$C$5:$AD$9929,MATCH('MFR - DO NOT EDIT'!$P49,'All Data'!$A$5:$A$9929,0),TRUE)</f>
        <v>1</v>
      </c>
      <c r="N49" s="121">
        <f>HLOOKUP(N$14,'All Data'!$C$5:$AD$9929,MATCH('MFR - DO NOT EDIT'!$P49,'All Data'!$A$5:$A$9929,0),TRUE)</f>
        <v>1</v>
      </c>
      <c r="P49" s="74" t="s">
        <v>103</v>
      </c>
    </row>
    <row r="50" spans="1:16" s="70" customFormat="1" x14ac:dyDescent="0.25">
      <c r="A50" s="46"/>
      <c r="B50" s="72"/>
      <c r="C50" s="186" t="str">
        <f>VLOOKUP($P50,'All Data'!$A$1:$B$9894,2,FALSE)</f>
        <v>Number of new hires teaching in Maryland schools</v>
      </c>
      <c r="D50" s="187"/>
      <c r="E50" s="187"/>
      <c r="F50" s="187"/>
      <c r="G50" s="187"/>
      <c r="H50" s="144">
        <f>HLOOKUP(H$14,'All Data'!$C$5:$AD$9929,MATCH('MFR - DO NOT EDIT'!$P50,'All Data'!$A$5:$A$9929,0),TRUE)</f>
        <v>18</v>
      </c>
      <c r="I50" s="144">
        <f>HLOOKUP(I$14,'All Data'!$C$5:$AD$9929,MATCH('MFR - DO NOT EDIT'!$P50,'All Data'!$A$5:$A$9929,0),TRUE)</f>
        <v>19</v>
      </c>
      <c r="J50" s="88">
        <f>HLOOKUP(J$14,'All Data'!$C$5:$AD$9929,MATCH('MFR - DO NOT EDIT'!$P50,'All Data'!$A$5:$A$9929,0),TRUE)</f>
        <v>20</v>
      </c>
      <c r="K50" s="88">
        <f>HLOOKUP(K$14,'All Data'!$C$5:$AD$9929,MATCH('MFR - DO NOT EDIT'!$P50,'All Data'!$A$5:$A$9929,0),TRUE)</f>
        <v>18</v>
      </c>
      <c r="L50" s="88">
        <f>HLOOKUP(L$14,'All Data'!$C$5:$AD$9929,MATCH('MFR - DO NOT EDIT'!$P50,'All Data'!$A$5:$A$9929,0),TRUE)</f>
        <v>25</v>
      </c>
      <c r="M50" s="88">
        <f>HLOOKUP(M$14,'All Data'!$C$5:$AD$9929,MATCH('MFR - DO NOT EDIT'!$P50,'All Data'!$A$5:$A$9929,0),TRUE)</f>
        <v>20</v>
      </c>
      <c r="N50" s="89">
        <f>HLOOKUP(N$14,'All Data'!$C$5:$AD$9929,MATCH('MFR - DO NOT EDIT'!$P50,'All Data'!$A$5:$A$9929,0),TRUE)</f>
        <v>25</v>
      </c>
      <c r="P50" s="74" t="s">
        <v>104</v>
      </c>
    </row>
    <row r="51" spans="1:16" s="70" customFormat="1" x14ac:dyDescent="0.25">
      <c r="A51" s="46"/>
      <c r="B51" s="72"/>
      <c r="C51" s="186" t="str">
        <f>VLOOKUP($P51,'All Data'!$A$1:$B$9894,2,FALSE)</f>
        <v>Percent of students who attend graduate/professional schools</v>
      </c>
      <c r="D51" s="187"/>
      <c r="E51" s="187"/>
      <c r="F51" s="187"/>
      <c r="G51" s="187"/>
      <c r="H51" s="120">
        <f>HLOOKUP(H$14,'All Data'!$C$5:$AD$9929,MATCH('MFR - DO NOT EDIT'!$P51,'All Data'!$A$5:$A$9929,0),TRUE)</f>
        <v>0.26</v>
      </c>
      <c r="I51" s="120">
        <f>HLOOKUP(I$14,'All Data'!$C$5:$AD$9929,MATCH('MFR - DO NOT EDIT'!$P51,'All Data'!$A$5:$A$9929,0),TRUE)</f>
        <v>0.23</v>
      </c>
      <c r="J51" s="120">
        <f>HLOOKUP(J$14,'All Data'!$C$5:$AD$9929,MATCH('MFR - DO NOT EDIT'!$P51,'All Data'!$A$5:$A$9929,0),TRUE)</f>
        <v>0.26</v>
      </c>
      <c r="K51" s="120">
        <f>HLOOKUP(K$14,'All Data'!$C$5:$AD$9929,MATCH('MFR - DO NOT EDIT'!$P51,'All Data'!$A$5:$A$9929,0),TRUE)</f>
        <v>0.21</v>
      </c>
      <c r="L51" s="120">
        <f>HLOOKUP(L$14,'All Data'!$C$5:$AD$9929,MATCH('MFR - DO NOT EDIT'!$P51,'All Data'!$A$5:$A$9929,0),TRUE)</f>
        <v>0.48</v>
      </c>
      <c r="M51" s="120">
        <f>HLOOKUP(M$14,'All Data'!$C$5:$AD$9929,MATCH('MFR - DO NOT EDIT'!$P51,'All Data'!$A$5:$A$9929,0),TRUE)</f>
        <v>0.48</v>
      </c>
      <c r="N51" s="121">
        <f>HLOOKUP(N$14,'All Data'!$C$5:$AD$9929,MATCH('MFR - DO NOT EDIT'!$P51,'All Data'!$A$5:$A$9929,0),TRUE)</f>
        <v>0.5</v>
      </c>
      <c r="P51" s="74" t="s">
        <v>105</v>
      </c>
    </row>
    <row r="52" spans="1:16" s="70" customFormat="1" ht="26.45" customHeight="1" x14ac:dyDescent="0.25">
      <c r="A52" s="46"/>
      <c r="B52" s="72"/>
      <c r="C52" s="186" t="str">
        <f>VLOOKUP($P52,'All Data'!$A$1:$B$9894,2,FALSE)</f>
        <v>Percent of students rating preparation for graduate/professional school excellent, good, or fair</v>
      </c>
      <c r="D52" s="187"/>
      <c r="E52" s="187"/>
      <c r="F52" s="187"/>
      <c r="G52" s="187"/>
      <c r="H52" s="120">
        <f>HLOOKUP(H$14,'All Data'!$C$5:$AD$9929,MATCH('MFR - DO NOT EDIT'!$P52,'All Data'!$A$5:$A$9929,0),TRUE)</f>
        <v>1</v>
      </c>
      <c r="I52" s="120">
        <f>HLOOKUP(I$14,'All Data'!$C$5:$AD$9929,MATCH('MFR - DO NOT EDIT'!$P52,'All Data'!$A$5:$A$9929,0),TRUE)</f>
        <v>0.96</v>
      </c>
      <c r="J52" s="120">
        <f>HLOOKUP(J$14,'All Data'!$C$5:$AD$9929,MATCH('MFR - DO NOT EDIT'!$P52,'All Data'!$A$5:$A$9929,0),TRUE)</f>
        <v>0.9</v>
      </c>
      <c r="K52" s="120">
        <f>HLOOKUP(K$14,'All Data'!$C$5:$AD$9929,MATCH('MFR - DO NOT EDIT'!$P52,'All Data'!$A$5:$A$9929,0),TRUE)</f>
        <v>1</v>
      </c>
      <c r="L52" s="120">
        <f>HLOOKUP(L$14,'All Data'!$C$5:$AD$9929,MATCH('MFR - DO NOT EDIT'!$P52,'All Data'!$A$5:$A$9929,0),TRUE)</f>
        <v>1</v>
      </c>
      <c r="M52" s="120">
        <f>HLOOKUP(M$14,'All Data'!$C$5:$AD$9929,MATCH('MFR - DO NOT EDIT'!$P52,'All Data'!$A$5:$A$9929,0),TRUE)</f>
        <v>0.98</v>
      </c>
      <c r="N52" s="121">
        <f>HLOOKUP(N$14,'All Data'!$C$5:$AD$9929,MATCH('MFR - DO NOT EDIT'!$P52,'All Data'!$A$5:$A$9929,0),TRUE)</f>
        <v>0.98</v>
      </c>
      <c r="P52" s="74" t="s">
        <v>106</v>
      </c>
    </row>
    <row r="53" spans="1:16" s="70" customFormat="1" ht="26.45" customHeight="1" x14ac:dyDescent="0.25">
      <c r="A53" s="46"/>
      <c r="B53" s="72"/>
      <c r="C53" s="186" t="str">
        <f>VLOOKUP($P53,'All Data'!$A$1:$B$9894,2,FALSE)</f>
        <v>Percent of bachelor’s recipients employed one year after graduation</v>
      </c>
      <c r="D53" s="187"/>
      <c r="E53" s="187"/>
      <c r="F53" s="187"/>
      <c r="G53" s="187"/>
      <c r="H53" s="120">
        <f>HLOOKUP(H$14,'All Data'!$C$5:$AD$9929,MATCH('MFR - DO NOT EDIT'!$P53,'All Data'!$A$5:$A$9929,0),TRUE)</f>
        <v>0.8</v>
      </c>
      <c r="I53" s="120">
        <f>HLOOKUP(I$14,'All Data'!$C$5:$AD$9929,MATCH('MFR - DO NOT EDIT'!$P53,'All Data'!$A$5:$A$9929,0),TRUE)</f>
        <v>0.82</v>
      </c>
      <c r="J53" s="120">
        <f>HLOOKUP(J$14,'All Data'!$C$5:$AD$9929,MATCH('MFR - DO NOT EDIT'!$P53,'All Data'!$A$5:$A$9929,0),TRUE)</f>
        <v>0.9</v>
      </c>
      <c r="K53" s="120">
        <f>HLOOKUP(K$14,'All Data'!$C$5:$AD$9929,MATCH('MFR - DO NOT EDIT'!$P53,'All Data'!$A$5:$A$9929,0),TRUE)</f>
        <v>0.87</v>
      </c>
      <c r="L53" s="120">
        <f>HLOOKUP(L$14,'All Data'!$C$5:$AD$9929,MATCH('MFR - DO NOT EDIT'!$P53,'All Data'!$A$5:$A$9929,0),TRUE)</f>
        <v>0.81</v>
      </c>
      <c r="M53" s="120">
        <f>HLOOKUP(M$14,'All Data'!$C$5:$AD$9929,MATCH('MFR - DO NOT EDIT'!$P53,'All Data'!$A$5:$A$9929,0),TRUE)</f>
        <v>0.85</v>
      </c>
      <c r="N53" s="121">
        <f>HLOOKUP(N$14,'All Data'!$C$5:$AD$9929,MATCH('MFR - DO NOT EDIT'!$P53,'All Data'!$A$5:$A$9929,0),TRUE)</f>
        <v>0.9</v>
      </c>
      <c r="P53" s="74" t="s">
        <v>107</v>
      </c>
    </row>
    <row r="54" spans="1:16" s="70" customFormat="1" ht="27" customHeight="1" x14ac:dyDescent="0.25">
      <c r="A54" s="46"/>
      <c r="B54" s="72"/>
      <c r="C54" s="186" t="str">
        <f>VLOOKUP($P54,'All Data'!$A$1:$B$9894,2,FALSE)</f>
        <v>Percent of bachelor’s recipients employed in Maryland one year after graduation</v>
      </c>
      <c r="D54" s="187"/>
      <c r="E54" s="187"/>
      <c r="F54" s="187"/>
      <c r="G54" s="187"/>
      <c r="H54" s="120">
        <f>HLOOKUP(H$14,'All Data'!$C$5:$AD$9929,MATCH('MFR - DO NOT EDIT'!$P54,'All Data'!$A$5:$A$9929,0),TRUE)</f>
        <v>0.73</v>
      </c>
      <c r="I54" s="120">
        <f>HLOOKUP(I$14,'All Data'!$C$5:$AD$9929,MATCH('MFR - DO NOT EDIT'!$P54,'All Data'!$A$5:$A$9929,0),TRUE)</f>
        <v>0.7</v>
      </c>
      <c r="J54" s="120">
        <f>HLOOKUP(J$14,'All Data'!$C$5:$AD$9929,MATCH('MFR - DO NOT EDIT'!$P54,'All Data'!$A$5:$A$9929,0),TRUE)</f>
        <v>0.64</v>
      </c>
      <c r="K54" s="120">
        <f>HLOOKUP(K$14,'All Data'!$C$5:$AD$9929,MATCH('MFR - DO NOT EDIT'!$P54,'All Data'!$A$5:$A$9929,0),TRUE)</f>
        <v>0.7</v>
      </c>
      <c r="L54" s="120">
        <f>HLOOKUP(L$14,'All Data'!$C$5:$AD$9929,MATCH('MFR - DO NOT EDIT'!$P54,'All Data'!$A$5:$A$9929,0),TRUE)</f>
        <v>0.76</v>
      </c>
      <c r="M54" s="120">
        <f>HLOOKUP(M$14,'All Data'!$C$5:$AD$9929,MATCH('MFR - DO NOT EDIT'!$P54,'All Data'!$A$5:$A$9929,0),TRUE)</f>
        <v>0.7</v>
      </c>
      <c r="N54" s="121">
        <f>HLOOKUP(N$14,'All Data'!$C$5:$AD$9929,MATCH('MFR - DO NOT EDIT'!$P54,'All Data'!$A$5:$A$9929,0),TRUE)</f>
        <v>0.75</v>
      </c>
      <c r="P54" s="74" t="s">
        <v>108</v>
      </c>
    </row>
    <row r="55" spans="1:16" s="70" customFormat="1" ht="25.15" customHeight="1" x14ac:dyDescent="0.25">
      <c r="A55" s="46"/>
      <c r="B55" s="72"/>
      <c r="C55" s="186" t="str">
        <f>VLOOKUP($P55,'All Data'!$A$1:$B$9894,2,FALSE)</f>
        <v>Percent of students rating preparation for jobs excellent, good, or fair</v>
      </c>
      <c r="D55" s="187"/>
      <c r="E55" s="187"/>
      <c r="F55" s="187"/>
      <c r="G55" s="187"/>
      <c r="H55" s="120">
        <f>HLOOKUP(H$14,'All Data'!$C$5:$AD$9929,MATCH('MFR - DO NOT EDIT'!$P55,'All Data'!$A$5:$A$9929,0),TRUE)</f>
        <v>0.8</v>
      </c>
      <c r="I55" s="120">
        <f>HLOOKUP(I$14,'All Data'!$C$5:$AD$9929,MATCH('MFR - DO NOT EDIT'!$P55,'All Data'!$A$5:$A$9929,0),TRUE)</f>
        <v>0.82</v>
      </c>
      <c r="J55" s="120">
        <f>HLOOKUP(J$14,'All Data'!$C$5:$AD$9929,MATCH('MFR - DO NOT EDIT'!$P55,'All Data'!$A$5:$A$9929,0),TRUE)</f>
        <v>0.86</v>
      </c>
      <c r="K55" s="120">
        <f>HLOOKUP(K$14,'All Data'!$C$5:$AD$9929,MATCH('MFR - DO NOT EDIT'!$P55,'All Data'!$A$5:$A$9929,0),TRUE)</f>
        <v>0.82</v>
      </c>
      <c r="L55" s="120">
        <f>HLOOKUP(L$14,'All Data'!$C$5:$AD$9929,MATCH('MFR - DO NOT EDIT'!$P55,'All Data'!$A$5:$A$9929,0),TRUE)</f>
        <v>0.91</v>
      </c>
      <c r="M55" s="120">
        <f>HLOOKUP(M$14,'All Data'!$C$5:$AD$9929,MATCH('MFR - DO NOT EDIT'!$P55,'All Data'!$A$5:$A$9929,0),TRUE)</f>
        <v>0.98</v>
      </c>
      <c r="N55" s="121">
        <f>HLOOKUP(N$14,'All Data'!$C$5:$AD$9929,MATCH('MFR - DO NOT EDIT'!$P55,'All Data'!$A$5:$A$9929,0),TRUE)</f>
        <v>0.98</v>
      </c>
      <c r="P55" s="74" t="s">
        <v>109</v>
      </c>
    </row>
    <row r="56" spans="1:16" s="70" customFormat="1" ht="26.45" customHeight="1" x14ac:dyDescent="0.25">
      <c r="A56" s="46"/>
      <c r="B56" s="72"/>
      <c r="C56" s="184" t="str">
        <f>VLOOKUP($P56,'All Data'!$A$1:$B$9894,2,FALSE)</f>
        <v>Percent of employers satisfied with employees who are Morgan bachelor’s recipients</v>
      </c>
      <c r="D56" s="185"/>
      <c r="E56" s="185"/>
      <c r="F56" s="185"/>
      <c r="G56" s="185"/>
      <c r="H56" s="124">
        <f>HLOOKUP(H$14,'All Data'!$C$5:$AD$9929,MATCH('MFR - DO NOT EDIT'!$P56,'All Data'!$A$5:$A$9929,0),TRUE)</f>
        <v>0.86</v>
      </c>
      <c r="I56" s="124">
        <f>HLOOKUP(I$14,'All Data'!$C$5:$AD$9929,MATCH('MFR - DO NOT EDIT'!$P56,'All Data'!$A$5:$A$9929,0),TRUE)</f>
        <v>0.95</v>
      </c>
      <c r="J56" s="124">
        <f>HLOOKUP(J$14,'All Data'!$C$5:$AD$9929,MATCH('MFR - DO NOT EDIT'!$P56,'All Data'!$A$5:$A$9929,0),TRUE)</f>
        <v>0.94</v>
      </c>
      <c r="K56" s="124">
        <f>HLOOKUP(K$14,'All Data'!$C$5:$AD$9929,MATCH('MFR - DO NOT EDIT'!$P56,'All Data'!$A$5:$A$9929,0),TRUE)</f>
        <v>0.88</v>
      </c>
      <c r="L56" s="124">
        <f>HLOOKUP(L$14,'All Data'!$C$5:$AD$9929,MATCH('MFR - DO NOT EDIT'!$P56,'All Data'!$A$5:$A$9929,0),TRUE)</f>
        <v>0.89</v>
      </c>
      <c r="M56" s="124">
        <f>HLOOKUP(M$14,'All Data'!$C$5:$AD$9929,MATCH('MFR - DO NOT EDIT'!$P56,'All Data'!$A$5:$A$9929,0),TRUE)</f>
        <v>0.9</v>
      </c>
      <c r="N56" s="125">
        <f>HLOOKUP(N$14,'All Data'!$C$5:$AD$9929,MATCH('MFR - DO NOT EDIT'!$P56,'All Data'!$A$5:$A$9929,0),TRUE)</f>
        <v>0.95</v>
      </c>
      <c r="P56" s="74" t="s">
        <v>110</v>
      </c>
    </row>
    <row r="57" spans="1:16" s="70" customFormat="1" ht="26.25" customHeight="1" x14ac:dyDescent="0.25">
      <c r="A57" s="46"/>
      <c r="B57" s="83"/>
      <c r="C57" s="87"/>
      <c r="D57" s="87" t="s">
        <v>67</v>
      </c>
      <c r="E57" s="87"/>
      <c r="F57" s="87"/>
      <c r="G57" s="87"/>
      <c r="H57" s="73"/>
      <c r="I57" s="73"/>
      <c r="J57" s="73"/>
      <c r="K57" s="73"/>
      <c r="L57" s="73"/>
      <c r="M57" s="73"/>
      <c r="N57" s="73"/>
      <c r="O57" s="83"/>
      <c r="P57" s="74"/>
    </row>
    <row r="58" spans="1:16" s="70" customFormat="1" x14ac:dyDescent="0.25">
      <c r="A58" s="72" t="s">
        <v>28</v>
      </c>
      <c r="B58" s="197" t="s">
        <v>151</v>
      </c>
      <c r="C58" s="197"/>
      <c r="D58" s="197"/>
      <c r="E58" s="197"/>
      <c r="F58" s="197"/>
      <c r="G58" s="197"/>
      <c r="H58" s="197"/>
      <c r="I58" s="197"/>
      <c r="J58" s="197"/>
      <c r="K58" s="197"/>
      <c r="L58" s="197"/>
      <c r="M58" s="197"/>
      <c r="N58" s="197"/>
      <c r="O58" s="197"/>
      <c r="P58" s="74"/>
    </row>
    <row r="59" spans="1:16" s="70" customFormat="1" x14ac:dyDescent="0.25">
      <c r="A59" s="46"/>
      <c r="B59" s="72" t="s">
        <v>29</v>
      </c>
      <c r="C59" s="188" t="s">
        <v>152</v>
      </c>
      <c r="D59" s="188"/>
      <c r="E59" s="188"/>
      <c r="F59" s="188"/>
      <c r="G59" s="188"/>
      <c r="H59" s="188"/>
      <c r="I59" s="188"/>
      <c r="J59" s="188"/>
      <c r="K59" s="188"/>
      <c r="L59" s="188"/>
      <c r="M59" s="188"/>
      <c r="N59" s="188"/>
      <c r="O59" s="188"/>
      <c r="P59" s="74"/>
    </row>
    <row r="60" spans="1:16" s="70" customFormat="1" x14ac:dyDescent="0.25">
      <c r="A60" s="46"/>
      <c r="B60" s="72" t="s">
        <v>46</v>
      </c>
      <c r="C60" s="188" t="s">
        <v>153</v>
      </c>
      <c r="D60" s="188"/>
      <c r="E60" s="188"/>
      <c r="F60" s="188"/>
      <c r="G60" s="188"/>
      <c r="H60" s="188"/>
      <c r="I60" s="188"/>
      <c r="J60" s="188"/>
      <c r="K60" s="188"/>
      <c r="L60" s="188"/>
      <c r="M60" s="188"/>
      <c r="N60" s="188"/>
      <c r="O60" s="188"/>
      <c r="P60" s="74"/>
    </row>
    <row r="61" spans="1:16" s="70" customFormat="1" x14ac:dyDescent="0.25">
      <c r="A61" s="46"/>
      <c r="B61" s="72" t="s">
        <v>49</v>
      </c>
      <c r="C61" s="188" t="s">
        <v>154</v>
      </c>
      <c r="D61" s="188"/>
      <c r="E61" s="188"/>
      <c r="F61" s="188"/>
      <c r="G61" s="188"/>
      <c r="H61" s="188"/>
      <c r="I61" s="188"/>
      <c r="J61" s="188"/>
      <c r="K61" s="188"/>
      <c r="L61" s="188"/>
      <c r="M61" s="188"/>
      <c r="N61" s="188"/>
      <c r="O61" s="188"/>
      <c r="P61" s="74"/>
    </row>
    <row r="62" spans="1:16" s="70" customFormat="1" ht="8.4499999999999993" customHeight="1" x14ac:dyDescent="0.25">
      <c r="A62" s="46"/>
      <c r="C62" s="80"/>
      <c r="D62" s="80"/>
      <c r="E62" s="80"/>
      <c r="F62" s="80"/>
      <c r="G62" s="80"/>
      <c r="H62" s="73"/>
      <c r="I62" s="73"/>
      <c r="J62" s="73"/>
      <c r="K62" s="73"/>
      <c r="L62" s="73"/>
      <c r="M62" s="73"/>
      <c r="N62" s="73"/>
      <c r="O62" s="47"/>
      <c r="P62" s="74"/>
    </row>
    <row r="63" spans="1:16" s="26" customFormat="1" ht="15.6" customHeight="1" x14ac:dyDescent="0.25">
      <c r="A63" s="27"/>
      <c r="C63" s="189" t="s">
        <v>2</v>
      </c>
      <c r="D63" s="190"/>
      <c r="E63" s="190"/>
      <c r="F63" s="190"/>
      <c r="G63" s="190"/>
      <c r="H63" s="77" t="str">
        <f>'All Data'!$C$1-6&amp;" Act."</f>
        <v>2013 Act.</v>
      </c>
      <c r="I63" s="77" t="str">
        <f>'All Data'!$C$1-5&amp;" Act."</f>
        <v>2014 Act.</v>
      </c>
      <c r="J63" s="77" t="str">
        <f>'All Data'!$C$1-4&amp;" Act."</f>
        <v>2015 Act.</v>
      </c>
      <c r="K63" s="77" t="str">
        <f>'All Data'!$C$1-3&amp;" Act."</f>
        <v>2016 Act.</v>
      </c>
      <c r="L63" s="77" t="str">
        <f>'All Data'!$C$1-2&amp;" Act."</f>
        <v>2017 Act.</v>
      </c>
      <c r="M63" s="77" t="str">
        <f>'All Data'!$C$1-1&amp;" Est."</f>
        <v>2018 Est.</v>
      </c>
      <c r="N63" s="78" t="str">
        <f>'All Data'!$C$1-0&amp;" Est."</f>
        <v>2019 Est.</v>
      </c>
      <c r="O63" s="28"/>
      <c r="P63" s="29"/>
    </row>
    <row r="64" spans="1:16" s="26" customFormat="1" ht="27" customHeight="1" x14ac:dyDescent="0.25">
      <c r="A64" s="27"/>
      <c r="C64" s="186" t="str">
        <f>VLOOKUP($P64,'All Data'!$A$1:$B$9894,2,FALSE)</f>
        <v xml:space="preserve">Number of faculty engaged as Principal Investigators in funded research or contracts </v>
      </c>
      <c r="D64" s="187"/>
      <c r="E64" s="187"/>
      <c r="F64" s="187"/>
      <c r="G64" s="187"/>
      <c r="H64" s="88">
        <f>HLOOKUP(H$14,'All Data'!$C$5:$AD$9929,MATCH('MFR - DO NOT EDIT'!$P64,'All Data'!$A$5:$A$9929,0),TRUE)</f>
        <v>84</v>
      </c>
      <c r="I64" s="88">
        <f>HLOOKUP(I$14,'All Data'!$C$5:$AD$9929,MATCH('MFR - DO NOT EDIT'!$P64,'All Data'!$A$5:$A$9929,0),TRUE)</f>
        <v>85</v>
      </c>
      <c r="J64" s="88">
        <f>HLOOKUP(J$14,'All Data'!$C$5:$AD$9929,MATCH('MFR - DO NOT EDIT'!$P64,'All Data'!$A$5:$A$9929,0),TRUE)</f>
        <v>77</v>
      </c>
      <c r="K64" s="88">
        <f>HLOOKUP(K$14,'All Data'!$C$5:$AD$9929,MATCH('MFR - DO NOT EDIT'!$P64,'All Data'!$A$5:$A$9929,0),TRUE)</f>
        <v>70</v>
      </c>
      <c r="L64" s="88">
        <f>HLOOKUP(L$14,'All Data'!$C$5:$AD$9929,MATCH('MFR - DO NOT EDIT'!$P64,'All Data'!$A$5:$A$9929,0),TRUE)</f>
        <v>70</v>
      </c>
      <c r="M64" s="88">
        <f>HLOOKUP(M$14,'All Data'!$C$5:$AD$9929,MATCH('MFR - DO NOT EDIT'!$P64,'All Data'!$A$5:$A$9929,0),TRUE)</f>
        <v>75</v>
      </c>
      <c r="N64" s="89">
        <f>HLOOKUP(N$14,'All Data'!$C$5:$AD$9929,MATCH('MFR - DO NOT EDIT'!$P64,'All Data'!$A$5:$A$9929,0),TRUE)</f>
        <v>80</v>
      </c>
      <c r="O64" s="28"/>
      <c r="P64" s="39" t="s">
        <v>34</v>
      </c>
    </row>
    <row r="65" spans="1:16" s="70" customFormat="1" x14ac:dyDescent="0.25">
      <c r="A65" s="46"/>
      <c r="C65" s="186" t="str">
        <f>VLOOKUP($P65,'All Data'!$A$1:$B$9894,2,FALSE)</f>
        <v>Value of grants and contracts (millions)</v>
      </c>
      <c r="D65" s="187"/>
      <c r="E65" s="187"/>
      <c r="F65" s="187"/>
      <c r="G65" s="187"/>
      <c r="H65" s="126">
        <f>HLOOKUP(H$14,'All Data'!$C$5:$AD$9929,MATCH('MFR - DO NOT EDIT'!$P65,'All Data'!$A$5:$A$9929,0),TRUE)</f>
        <v>28</v>
      </c>
      <c r="I65" s="126">
        <f>HLOOKUP(I$14,'All Data'!$C$5:$AD$9929,MATCH('MFR - DO NOT EDIT'!$P65,'All Data'!$A$5:$A$9929,0),TRUE)</f>
        <v>29</v>
      </c>
      <c r="J65" s="126">
        <f>HLOOKUP(J$14,'All Data'!$C$5:$AD$9929,MATCH('MFR - DO NOT EDIT'!$P65,'All Data'!$A$5:$A$9929,0),TRUE)</f>
        <v>26.1</v>
      </c>
      <c r="K65" s="126">
        <f>HLOOKUP(K$14,'All Data'!$C$5:$AD$9929,MATCH('MFR - DO NOT EDIT'!$P65,'All Data'!$A$5:$A$9929,0),TRUE)</f>
        <v>30.1</v>
      </c>
      <c r="L65" s="126">
        <f>HLOOKUP(L$14,'All Data'!$C$5:$AD$9929,MATCH('MFR - DO NOT EDIT'!$P65,'All Data'!$A$5:$A$9929,0),TRUE)</f>
        <v>30</v>
      </c>
      <c r="M65" s="126">
        <f>HLOOKUP(M$14,'All Data'!$C$5:$AD$9929,MATCH('MFR - DO NOT EDIT'!$P65,'All Data'!$A$5:$A$9929,0),TRUE)</f>
        <v>32</v>
      </c>
      <c r="N65" s="127">
        <f>HLOOKUP(N$14,'All Data'!$C$5:$AD$9929,MATCH('MFR - DO NOT EDIT'!$P65,'All Data'!$A$5:$A$9929,0),TRUE)</f>
        <v>34</v>
      </c>
      <c r="O65" s="47"/>
      <c r="P65" s="74" t="s">
        <v>35</v>
      </c>
    </row>
    <row r="66" spans="1:16" s="70" customFormat="1" ht="27.6" customHeight="1" x14ac:dyDescent="0.25">
      <c r="A66" s="46"/>
      <c r="C66" s="186" t="str">
        <f>VLOOKUP($P66,'All Data'!$A$1:$B$9894,2,FALSE)</f>
        <v xml:space="preserve">Number of scholarly publications and activities per full-time tenured/tenure track faculty </v>
      </c>
      <c r="D66" s="187"/>
      <c r="E66" s="187"/>
      <c r="F66" s="187"/>
      <c r="G66" s="187"/>
      <c r="H66" s="88">
        <f>HLOOKUP(H$14,'All Data'!$C$5:$AD$9929,MATCH('MFR - DO NOT EDIT'!$P66,'All Data'!$A$5:$A$9929,0),TRUE)</f>
        <v>3.2</v>
      </c>
      <c r="I66" s="88">
        <f>HLOOKUP(I$14,'All Data'!$C$5:$AD$9929,MATCH('MFR - DO NOT EDIT'!$P66,'All Data'!$A$5:$A$9929,0),TRUE)</f>
        <v>2.8</v>
      </c>
      <c r="J66" s="88">
        <f>HLOOKUP(J$14,'All Data'!$C$5:$AD$9929,MATCH('MFR - DO NOT EDIT'!$P66,'All Data'!$A$5:$A$9929,0),TRUE)</f>
        <v>3.3</v>
      </c>
      <c r="K66" s="88">
        <f>HLOOKUP(K$14,'All Data'!$C$5:$AD$9929,MATCH('MFR - DO NOT EDIT'!$P66,'All Data'!$A$5:$A$9929,0),TRUE)</f>
        <v>3.3</v>
      </c>
      <c r="L66" s="88">
        <f>HLOOKUP(L$14,'All Data'!$C$5:$AD$9929,MATCH('MFR - DO NOT EDIT'!$P66,'All Data'!$A$5:$A$9929,0),TRUE)</f>
        <v>3.1</v>
      </c>
      <c r="M66" s="88">
        <f>HLOOKUP(M$14,'All Data'!$C$5:$AD$9929,MATCH('MFR - DO NOT EDIT'!$P66,'All Data'!$A$5:$A$9929,0),TRUE)</f>
        <v>3.2</v>
      </c>
      <c r="N66" s="89">
        <f>HLOOKUP(N$14,'All Data'!$C$5:$AD$9929,MATCH('MFR - DO NOT EDIT'!$P66,'All Data'!$A$5:$A$9929,0),TRUE)</f>
        <v>3.3</v>
      </c>
      <c r="O66" s="47"/>
      <c r="P66" s="74" t="s">
        <v>47</v>
      </c>
    </row>
    <row r="67" spans="1:16" s="32" customFormat="1" ht="15.6" customHeight="1" x14ac:dyDescent="0.25">
      <c r="A67" s="33"/>
      <c r="C67" s="186" t="str">
        <f>VLOOKUP($P67,'All Data'!$A$1:$B$9894,2,FALSE)</f>
        <v>Total doctoral degree recipients</v>
      </c>
      <c r="D67" s="187"/>
      <c r="E67" s="187"/>
      <c r="F67" s="187"/>
      <c r="G67" s="187"/>
      <c r="H67" s="88">
        <f>HLOOKUP(H$14,'All Data'!$C$5:$AD$9929,MATCH('MFR - DO NOT EDIT'!$P67,'All Data'!$A$5:$A$9929,0),TRUE)</f>
        <v>33</v>
      </c>
      <c r="I67" s="88">
        <f>HLOOKUP(I$14,'All Data'!$C$5:$AD$9929,MATCH('MFR - DO NOT EDIT'!$P67,'All Data'!$A$5:$A$9929,0),TRUE)</f>
        <v>52</v>
      </c>
      <c r="J67" s="88">
        <f>HLOOKUP(J$14,'All Data'!$C$5:$AD$9929,MATCH('MFR - DO NOT EDIT'!$P67,'All Data'!$A$5:$A$9929,0),TRUE)</f>
        <v>58</v>
      </c>
      <c r="K67" s="88">
        <f>HLOOKUP(K$14,'All Data'!$C$5:$AD$9929,MATCH('MFR - DO NOT EDIT'!$P67,'All Data'!$A$5:$A$9929,0),TRUE)</f>
        <v>48</v>
      </c>
      <c r="L67" s="88">
        <f>HLOOKUP(L$14,'All Data'!$C$5:$AD$9929,MATCH('MFR - DO NOT EDIT'!$P67,'All Data'!$A$5:$A$9929,0),TRUE)</f>
        <v>54</v>
      </c>
      <c r="M67" s="88">
        <f>HLOOKUP(M$14,'All Data'!$C$5:$AD$9929,MATCH('MFR - DO NOT EDIT'!$P67,'All Data'!$A$5:$A$9929,0),TRUE)</f>
        <v>55</v>
      </c>
      <c r="N67" s="89">
        <f>HLOOKUP(N$14,'All Data'!$C$5:$AD$9929,MATCH('MFR - DO NOT EDIT'!$P67,'All Data'!$A$5:$A$9929,0),TRUE)</f>
        <v>55</v>
      </c>
      <c r="O67" s="34"/>
      <c r="P67" s="74" t="s">
        <v>48</v>
      </c>
    </row>
    <row r="68" spans="1:16" s="70" customFormat="1" ht="15.6" customHeight="1" x14ac:dyDescent="0.25">
      <c r="A68" s="46"/>
      <c r="C68" s="186" t="str">
        <f>VLOOKUP($P68,'All Data'!$A$1:$B$9894,2,FALSE)</f>
        <v>Doctoral degree recipients in STEM</v>
      </c>
      <c r="D68" s="187"/>
      <c r="E68" s="187"/>
      <c r="F68" s="187"/>
      <c r="G68" s="187"/>
      <c r="H68" s="88">
        <f>HLOOKUP(H$14,'All Data'!$C$5:$AD$9929,MATCH('MFR - DO NOT EDIT'!$P68,'All Data'!$A$5:$A$9929,0),TRUE)</f>
        <v>4</v>
      </c>
      <c r="I68" s="88">
        <f>HLOOKUP(I$14,'All Data'!$C$5:$AD$9929,MATCH('MFR - DO NOT EDIT'!$P68,'All Data'!$A$5:$A$9929,0),TRUE)</f>
        <v>11</v>
      </c>
      <c r="J68" s="88">
        <f>HLOOKUP(J$14,'All Data'!$C$5:$AD$9929,MATCH('MFR - DO NOT EDIT'!$P68,'All Data'!$A$5:$A$9929,0),TRUE)</f>
        <v>7</v>
      </c>
      <c r="K68" s="88">
        <f>HLOOKUP(K$14,'All Data'!$C$5:$AD$9929,MATCH('MFR - DO NOT EDIT'!$P68,'All Data'!$A$5:$A$9929,0),TRUE)</f>
        <v>7</v>
      </c>
      <c r="L68" s="88">
        <f>HLOOKUP(L$14,'All Data'!$C$5:$AD$9929,MATCH('MFR - DO NOT EDIT'!$P68,'All Data'!$A$5:$A$9929,0),TRUE)</f>
        <v>7</v>
      </c>
      <c r="M68" s="88">
        <f>HLOOKUP(M$14,'All Data'!$C$5:$AD$9929,MATCH('MFR - DO NOT EDIT'!$P68,'All Data'!$A$5:$A$9929,0),TRUE)</f>
        <v>10</v>
      </c>
      <c r="N68" s="89">
        <f>HLOOKUP(N$14,'All Data'!$C$5:$AD$9929,MATCH('MFR - DO NOT EDIT'!$P68,'All Data'!$A$5:$A$9929,0),TRUE)</f>
        <v>10</v>
      </c>
      <c r="O68" s="47"/>
      <c r="P68" s="74" t="s">
        <v>56</v>
      </c>
    </row>
    <row r="69" spans="1:16" s="70" customFormat="1" x14ac:dyDescent="0.25">
      <c r="A69" s="46"/>
      <c r="C69" s="184" t="str">
        <f>VLOOKUP($P69,'All Data'!$A$1:$B$9894,2,FALSE)</f>
        <v>Doctoral degree recipients in non-STEM</v>
      </c>
      <c r="D69" s="185"/>
      <c r="E69" s="185"/>
      <c r="F69" s="185"/>
      <c r="G69" s="185"/>
      <c r="H69" s="90">
        <f>HLOOKUP(H$14,'All Data'!$C$5:$AD$9929,MATCH('MFR - DO NOT EDIT'!$P69,'All Data'!$A$5:$A$9929,0),TRUE)</f>
        <v>29</v>
      </c>
      <c r="I69" s="90">
        <f>HLOOKUP(I$14,'All Data'!$C$5:$AD$9929,MATCH('MFR - DO NOT EDIT'!$P69,'All Data'!$A$5:$A$9929,0),TRUE)</f>
        <v>41</v>
      </c>
      <c r="J69" s="90">
        <f>HLOOKUP(J$14,'All Data'!$C$5:$AD$9929,MATCH('MFR - DO NOT EDIT'!$P69,'All Data'!$A$5:$A$9929,0),TRUE)</f>
        <v>51</v>
      </c>
      <c r="K69" s="90">
        <f>HLOOKUP(K$14,'All Data'!$C$5:$AD$9929,MATCH('MFR - DO NOT EDIT'!$P69,'All Data'!$A$5:$A$9929,0),TRUE)</f>
        <v>41</v>
      </c>
      <c r="L69" s="90">
        <f>HLOOKUP(L$14,'All Data'!$C$5:$AD$9929,MATCH('MFR - DO NOT EDIT'!$P69,'All Data'!$A$5:$A$9929,0),TRUE)</f>
        <v>47</v>
      </c>
      <c r="M69" s="90">
        <f>HLOOKUP(M$14,'All Data'!$C$5:$AD$9929,MATCH('MFR - DO NOT EDIT'!$P69,'All Data'!$A$5:$A$9929,0),TRUE)</f>
        <v>45</v>
      </c>
      <c r="N69" s="91">
        <f>HLOOKUP(N$14,'All Data'!$C$5:$AD$9929,MATCH('MFR - DO NOT EDIT'!$P69,'All Data'!$A$5:$A$9929,0),TRUE)</f>
        <v>45</v>
      </c>
      <c r="O69" s="47"/>
      <c r="P69" s="74" t="s">
        <v>57</v>
      </c>
    </row>
    <row r="70" spans="1:16" s="70" customFormat="1" ht="8.4499999999999993" customHeight="1" x14ac:dyDescent="0.25">
      <c r="A70" s="46"/>
      <c r="C70" s="80"/>
      <c r="D70" s="80"/>
      <c r="E70" s="80"/>
      <c r="F70" s="80"/>
      <c r="G70" s="80"/>
      <c r="H70" s="73"/>
      <c r="I70" s="73"/>
      <c r="J70" s="73"/>
      <c r="K70" s="73"/>
      <c r="L70" s="73"/>
      <c r="M70" s="73"/>
      <c r="N70" s="73"/>
      <c r="O70" s="47"/>
      <c r="P70" s="74"/>
    </row>
    <row r="71" spans="1:16" s="70" customFormat="1" x14ac:dyDescent="0.25">
      <c r="A71" s="72" t="s">
        <v>30</v>
      </c>
      <c r="B71" s="192" t="s">
        <v>155</v>
      </c>
      <c r="C71" s="192"/>
      <c r="D71" s="192"/>
      <c r="E71" s="192"/>
      <c r="F71" s="192"/>
      <c r="G71" s="192"/>
      <c r="H71" s="192"/>
      <c r="I71" s="192"/>
      <c r="J71" s="192"/>
      <c r="K71" s="192"/>
      <c r="L71" s="192"/>
      <c r="M71" s="192"/>
      <c r="N71" s="192"/>
      <c r="O71" s="192"/>
      <c r="P71" s="74"/>
    </row>
    <row r="72" spans="1:16" s="35" customFormat="1" ht="31.15" customHeight="1" x14ac:dyDescent="0.25">
      <c r="A72" s="36"/>
      <c r="B72" s="40" t="s">
        <v>31</v>
      </c>
      <c r="C72" s="188" t="s">
        <v>156</v>
      </c>
      <c r="D72" s="188"/>
      <c r="E72" s="188"/>
      <c r="F72" s="188"/>
      <c r="G72" s="188"/>
      <c r="H72" s="188"/>
      <c r="I72" s="188"/>
      <c r="J72" s="188"/>
      <c r="K72" s="188"/>
      <c r="L72" s="188"/>
      <c r="M72" s="188"/>
      <c r="N72" s="188"/>
      <c r="O72" s="188"/>
      <c r="P72" s="39"/>
    </row>
    <row r="73" spans="1:16" s="70" customFormat="1" ht="15.6" customHeight="1" x14ac:dyDescent="0.25">
      <c r="A73" s="46"/>
      <c r="B73" s="72" t="s">
        <v>45</v>
      </c>
      <c r="C73" s="188" t="s">
        <v>157</v>
      </c>
      <c r="D73" s="188"/>
      <c r="E73" s="188"/>
      <c r="F73" s="188"/>
      <c r="G73" s="188"/>
      <c r="H73" s="188"/>
      <c r="I73" s="188"/>
      <c r="J73" s="188"/>
      <c r="K73" s="188"/>
      <c r="L73" s="188"/>
      <c r="M73" s="188"/>
      <c r="N73" s="188"/>
      <c r="O73" s="188"/>
      <c r="P73" s="74"/>
    </row>
    <row r="74" spans="1:16" s="35" customFormat="1" ht="8.4499999999999993" customHeight="1" x14ac:dyDescent="0.25">
      <c r="A74" s="36"/>
      <c r="C74" s="19"/>
      <c r="D74" s="19"/>
      <c r="E74" s="19"/>
      <c r="F74" s="19"/>
      <c r="G74" s="19"/>
      <c r="H74" s="38"/>
      <c r="I74" s="38"/>
      <c r="J74" s="38"/>
      <c r="K74" s="38"/>
      <c r="L74" s="38"/>
      <c r="M74" s="38"/>
      <c r="N74" s="38"/>
      <c r="O74" s="37"/>
      <c r="P74" s="39"/>
    </row>
    <row r="75" spans="1:16" s="35" customFormat="1" ht="15.6" customHeight="1" x14ac:dyDescent="0.25">
      <c r="A75" s="36"/>
      <c r="C75" s="189" t="s">
        <v>2</v>
      </c>
      <c r="D75" s="190"/>
      <c r="E75" s="190"/>
      <c r="F75" s="190"/>
      <c r="G75" s="190"/>
      <c r="H75" s="77" t="str">
        <f>'All Data'!$C$1-6&amp;" Act."</f>
        <v>2013 Act.</v>
      </c>
      <c r="I75" s="77" t="str">
        <f>'All Data'!$C$1-5&amp;" Act."</f>
        <v>2014 Act.</v>
      </c>
      <c r="J75" s="77" t="str">
        <f>'All Data'!$C$1-4&amp;" Act."</f>
        <v>2015 Act.</v>
      </c>
      <c r="K75" s="77" t="str">
        <f>'All Data'!$C$1-3&amp;" Act."</f>
        <v>2016 Act.</v>
      </c>
      <c r="L75" s="77" t="str">
        <f>'All Data'!$C$1-2&amp;" Act."</f>
        <v>2017 Act.</v>
      </c>
      <c r="M75" s="77" t="str">
        <f>'All Data'!$C$1-1&amp;" Est."</f>
        <v>2018 Est.</v>
      </c>
      <c r="N75" s="78" t="str">
        <f>'All Data'!$C$1-0&amp;" Est."</f>
        <v>2019 Est.</v>
      </c>
      <c r="O75" s="37"/>
    </row>
    <row r="76" spans="1:16" s="45" customFormat="1" x14ac:dyDescent="0.25">
      <c r="A76" s="46"/>
      <c r="C76" s="186" t="str">
        <f>VLOOKUP($P76,'All Data'!$A$1:$B$9894,2,FALSE)</f>
        <v>Reduced electricity usage</v>
      </c>
      <c r="D76" s="187"/>
      <c r="E76" s="187"/>
      <c r="F76" s="187"/>
      <c r="G76" s="187"/>
      <c r="H76" s="141">
        <f>HLOOKUP(H$14,'All Data'!$C$5:$AD$9929,MATCH('MFR - DO NOT EDIT'!$P76,'All Data'!$A$5:$A$9929,0),TRUE)</f>
        <v>0.02</v>
      </c>
      <c r="I76" s="141">
        <f>HLOOKUP(I$14,'All Data'!$C$5:$AD$9929,MATCH('MFR - DO NOT EDIT'!$P76,'All Data'!$A$5:$A$9929,0),TRUE)</f>
        <v>0.03</v>
      </c>
      <c r="J76" s="116">
        <f>HLOOKUP(J$14,'All Data'!$C$5:$AD$9929,MATCH('MFR - DO NOT EDIT'!$P76,'All Data'!$A$5:$A$9929,0),TRUE)</f>
        <v>0.03</v>
      </c>
      <c r="K76" s="116">
        <f>HLOOKUP(K$14,'All Data'!$C$5:$AD$9929,MATCH('MFR - DO NOT EDIT'!$P76,'All Data'!$A$5:$A$9929,0),TRUE)</f>
        <v>0.03</v>
      </c>
      <c r="L76" s="116">
        <f>HLOOKUP(L$14,'All Data'!$C$5:$AD$9929,MATCH('MFR - DO NOT EDIT'!$P76,'All Data'!$A$5:$A$9929,0),TRUE)</f>
        <v>0.02</v>
      </c>
      <c r="M76" s="116">
        <f>HLOOKUP(M$14,'All Data'!$C$5:$AD$9929,MATCH('MFR - DO NOT EDIT'!$P76,'All Data'!$A$5:$A$9929,0),TRUE)</f>
        <v>0.02</v>
      </c>
      <c r="N76" s="117">
        <f>HLOOKUP(N$14,'All Data'!$C$5:$AD$9929,MATCH('MFR - DO NOT EDIT'!$P76,'All Data'!$A$5:$A$9929,0),TRUE)</f>
        <v>0.03</v>
      </c>
      <c r="O76" s="47"/>
      <c r="P76" s="48" t="s">
        <v>32</v>
      </c>
    </row>
    <row r="77" spans="1:16" s="70" customFormat="1" x14ac:dyDescent="0.25">
      <c r="A77" s="46"/>
      <c r="C77" s="184" t="str">
        <f>VLOOKUP($P77,'All Data'!$A$1:$B$9894,2,FALSE)</f>
        <v>Reduced natural gas usage</v>
      </c>
      <c r="D77" s="185"/>
      <c r="E77" s="185"/>
      <c r="F77" s="185"/>
      <c r="G77" s="185"/>
      <c r="H77" s="142">
        <f>HLOOKUP(H$14,'All Data'!$C$5:$AD$9929,MATCH('MFR - DO NOT EDIT'!$P77,'All Data'!$A$5:$A$9929,0),TRUE)</f>
        <v>0.02</v>
      </c>
      <c r="I77" s="142">
        <f>HLOOKUP(I$14,'All Data'!$C$5:$AD$9929,MATCH('MFR - DO NOT EDIT'!$P77,'All Data'!$A$5:$A$9929,0),TRUE)</f>
        <v>0.04</v>
      </c>
      <c r="J77" s="118">
        <f>HLOOKUP(J$14,'All Data'!$C$5:$AD$9929,MATCH('MFR - DO NOT EDIT'!$P77,'All Data'!$A$5:$A$9929,0),TRUE)</f>
        <v>0.05</v>
      </c>
      <c r="K77" s="118">
        <f>HLOOKUP(K$14,'All Data'!$C$5:$AD$9929,MATCH('MFR - DO NOT EDIT'!$P77,'All Data'!$A$5:$A$9929,0),TRUE)</f>
        <v>0.04</v>
      </c>
      <c r="L77" s="118">
        <f>HLOOKUP(L$14,'All Data'!$C$5:$AD$9929,MATCH('MFR - DO NOT EDIT'!$P77,'All Data'!$A$5:$A$9929,0),TRUE)</f>
        <v>0.02</v>
      </c>
      <c r="M77" s="118">
        <f>HLOOKUP(M$14,'All Data'!$C$5:$AD$9929,MATCH('MFR - DO NOT EDIT'!$P77,'All Data'!$A$5:$A$9929,0),TRUE)</f>
        <v>0.02</v>
      </c>
      <c r="N77" s="119">
        <f>HLOOKUP(N$14,'All Data'!$C$5:$AD$9929,MATCH('MFR - DO NOT EDIT'!$P77,'All Data'!$A$5:$A$9929,0),TRUE)</f>
        <v>0.03</v>
      </c>
      <c r="O77" s="47"/>
      <c r="P77" s="74" t="s">
        <v>33</v>
      </c>
    </row>
    <row r="78" spans="1:16" s="41" customFormat="1" ht="7.9" customHeight="1" x14ac:dyDescent="0.25">
      <c r="A78" s="44"/>
      <c r="B78" s="42"/>
      <c r="C78" s="43"/>
      <c r="D78" s="43"/>
      <c r="E78" s="43"/>
      <c r="F78" s="43"/>
      <c r="G78" s="43"/>
      <c r="H78" s="43"/>
      <c r="I78" s="43"/>
      <c r="J78" s="43"/>
      <c r="K78" s="43"/>
      <c r="L78" s="43"/>
      <c r="M78" s="43"/>
      <c r="N78" s="43"/>
      <c r="O78" s="43"/>
    </row>
    <row r="79" spans="1:16" s="32" customFormat="1" x14ac:dyDescent="0.25">
      <c r="A79" s="51" t="s">
        <v>36</v>
      </c>
      <c r="B79" s="191" t="s">
        <v>158</v>
      </c>
      <c r="C79" s="191"/>
      <c r="D79" s="191"/>
      <c r="E79" s="191"/>
      <c r="F79" s="191"/>
      <c r="G79" s="191"/>
      <c r="H79" s="191"/>
      <c r="I79" s="191"/>
      <c r="J79" s="191"/>
      <c r="K79" s="191"/>
      <c r="L79" s="191"/>
      <c r="M79" s="191"/>
      <c r="N79" s="191"/>
      <c r="O79" s="191"/>
      <c r="P79" s="45"/>
    </row>
    <row r="80" spans="1:16" s="32" customFormat="1" x14ac:dyDescent="0.25">
      <c r="A80" s="50"/>
      <c r="B80" s="51" t="s">
        <v>37</v>
      </c>
      <c r="C80" s="188" t="s">
        <v>159</v>
      </c>
      <c r="D80" s="188"/>
      <c r="E80" s="188"/>
      <c r="F80" s="188"/>
      <c r="G80" s="188"/>
      <c r="H80" s="188"/>
      <c r="I80" s="188"/>
      <c r="J80" s="188"/>
      <c r="K80" s="188"/>
      <c r="L80" s="188"/>
      <c r="M80" s="188"/>
      <c r="N80" s="188"/>
      <c r="O80" s="188"/>
      <c r="P80" s="45"/>
    </row>
    <row r="81" spans="1:16" s="70" customFormat="1" x14ac:dyDescent="0.25">
      <c r="A81" s="71"/>
      <c r="B81" s="72" t="s">
        <v>51</v>
      </c>
      <c r="C81" s="188" t="s">
        <v>185</v>
      </c>
      <c r="D81" s="188"/>
      <c r="E81" s="188"/>
      <c r="F81" s="188"/>
      <c r="G81" s="188"/>
      <c r="H81" s="188"/>
      <c r="I81" s="188"/>
      <c r="J81" s="188"/>
      <c r="K81" s="188"/>
      <c r="L81" s="188"/>
      <c r="M81" s="188"/>
      <c r="N81" s="188"/>
      <c r="O81" s="188"/>
    </row>
    <row r="82" spans="1:16" s="49" customFormat="1" ht="7.15" customHeight="1" x14ac:dyDescent="0.25">
      <c r="A82" s="50"/>
      <c r="B82" s="51"/>
      <c r="C82" s="52"/>
      <c r="D82" s="52"/>
      <c r="E82" s="52"/>
      <c r="F82" s="52"/>
      <c r="G82" s="52"/>
      <c r="H82" s="52"/>
      <c r="I82" s="52"/>
      <c r="J82" s="52"/>
      <c r="K82" s="52"/>
      <c r="L82" s="52"/>
      <c r="M82" s="52"/>
      <c r="N82" s="52"/>
      <c r="O82" s="52"/>
    </row>
    <row r="83" spans="1:16" s="49" customFormat="1" x14ac:dyDescent="0.25">
      <c r="A83" s="50"/>
      <c r="B83" s="51"/>
      <c r="C83" s="189" t="s">
        <v>2</v>
      </c>
      <c r="D83" s="190"/>
      <c r="E83" s="190"/>
      <c r="F83" s="190"/>
      <c r="G83" s="190"/>
      <c r="H83" s="77" t="str">
        <f>'All Data'!$C$1-6&amp;" Act."</f>
        <v>2013 Act.</v>
      </c>
      <c r="I83" s="77" t="str">
        <f>'All Data'!$C$1-5&amp;" Act."</f>
        <v>2014 Act.</v>
      </c>
      <c r="J83" s="77" t="str">
        <f>'All Data'!$C$1-4&amp;" Act."</f>
        <v>2015 Act.</v>
      </c>
      <c r="K83" s="77" t="str">
        <f>'All Data'!$C$1-3&amp;" Act."</f>
        <v>2016 Act.</v>
      </c>
      <c r="L83" s="77" t="str">
        <f>'All Data'!$C$1-2&amp;" Act."</f>
        <v>2017 Act.</v>
      </c>
      <c r="M83" s="77" t="str">
        <f>'All Data'!$C$1-1&amp;" Est."</f>
        <v>2018 Est.</v>
      </c>
      <c r="N83" s="78" t="str">
        <f>'All Data'!$C$1-0&amp;" Est."</f>
        <v>2019 Est.</v>
      </c>
      <c r="O83" s="52"/>
    </row>
    <row r="84" spans="1:16" s="49" customFormat="1" x14ac:dyDescent="0.25">
      <c r="A84" s="50"/>
      <c r="B84" s="51"/>
      <c r="C84" s="186" t="str">
        <f>VLOOKUP($P84,'All Data'!$A$1:$B$9894,2,FALSE)</f>
        <v>Cumulative private and philanthropic donations (millions)</v>
      </c>
      <c r="D84" s="187"/>
      <c r="E84" s="187"/>
      <c r="F84" s="187"/>
      <c r="G84" s="187"/>
      <c r="H84" s="143">
        <f>HLOOKUP(H$14,'All Data'!$C$5:$AD$9929,MATCH('MFR - DO NOT EDIT'!$P84,'All Data'!$A$5:$A$9929,0),TRUE)</f>
        <v>18.100000000000001</v>
      </c>
      <c r="I84" s="128">
        <f>HLOOKUP(I$14,'All Data'!$C$5:$AD$9929,MATCH('MFR - DO NOT EDIT'!$P84,'All Data'!$A$5:$A$9929,0),TRUE)</f>
        <v>22.8</v>
      </c>
      <c r="J84" s="128">
        <f>HLOOKUP(J$14,'All Data'!$C$5:$AD$9929,MATCH('MFR - DO NOT EDIT'!$P84,'All Data'!$A$5:$A$9929,0),TRUE)</f>
        <v>28</v>
      </c>
      <c r="K84" s="128">
        <f>HLOOKUP(K$14,'All Data'!$C$5:$AD$9929,MATCH('MFR - DO NOT EDIT'!$P84,'All Data'!$A$5:$A$9929,0),TRUE)</f>
        <v>34</v>
      </c>
      <c r="L84" s="128">
        <f>HLOOKUP(L$14,'All Data'!$C$5:$AD$9929,MATCH('MFR - DO NOT EDIT'!$P84,'All Data'!$A$5:$A$9929,0),TRUE)</f>
        <v>40</v>
      </c>
      <c r="M84" s="128">
        <f>HLOOKUP(M$14,'All Data'!$C$5:$AD$9929,MATCH('MFR - DO NOT EDIT'!$P84,'All Data'!$A$5:$A$9929,0),TRUE)</f>
        <v>46</v>
      </c>
      <c r="N84" s="129">
        <f>HLOOKUP(N$14,'All Data'!$C$5:$AD$9929,MATCH('MFR - DO NOT EDIT'!$P84,'All Data'!$A$5:$A$9929,0),TRUE)</f>
        <v>50</v>
      </c>
      <c r="O84" s="52"/>
      <c r="P84" s="53" t="s">
        <v>38</v>
      </c>
    </row>
    <row r="85" spans="1:16" s="70" customFormat="1" x14ac:dyDescent="0.25">
      <c r="A85" s="71"/>
      <c r="B85" s="175">
        <v>1</v>
      </c>
      <c r="C85" s="184" t="str">
        <f>VLOOKUP($P85,'All Data'!$A$1:$B$9894,2,FALSE)</f>
        <v>Calendar year alumni giving rate</v>
      </c>
      <c r="D85" s="185"/>
      <c r="E85" s="185"/>
      <c r="F85" s="185"/>
      <c r="G85" s="185"/>
      <c r="H85" s="118">
        <f>HLOOKUP(H$14,'All Data'!$C$5:$AD$9929,MATCH('MFR - DO NOT EDIT'!$P85,'All Data'!$A$5:$A$9929,0),TRUE)</f>
        <v>0.16500000000000001</v>
      </c>
      <c r="I85" s="118">
        <f>HLOOKUP(I$14,'All Data'!$C$5:$AD$9929,MATCH('MFR - DO NOT EDIT'!$P85,'All Data'!$A$5:$A$9929,0),TRUE)</f>
        <v>0.17</v>
      </c>
      <c r="J85" s="118">
        <f>HLOOKUP(J$14,'All Data'!$C$5:$AD$9929,MATCH('MFR - DO NOT EDIT'!$P85,'All Data'!$A$5:$A$9929,0),TRUE)</f>
        <v>0.17</v>
      </c>
      <c r="K85" s="118">
        <f>HLOOKUP(K$14,'All Data'!$C$5:$AD$9929,MATCH('MFR - DO NOT EDIT'!$P85,'All Data'!$A$5:$A$9929,0),TRUE)</f>
        <v>0.17</v>
      </c>
      <c r="L85" s="118">
        <f>HLOOKUP(L$14,'All Data'!$C$5:$AD$9929,MATCH('MFR - DO NOT EDIT'!$P85,'All Data'!$A$5:$A$9929,0),TRUE)</f>
        <v>0.17</v>
      </c>
      <c r="M85" s="118">
        <f>HLOOKUP(M$14,'All Data'!$C$5:$AD$9929,MATCH('MFR - DO NOT EDIT'!$P85,'All Data'!$A$5:$A$9929,0),TRUE)</f>
        <v>0.17</v>
      </c>
      <c r="N85" s="119">
        <f>HLOOKUP(N$14,'All Data'!$C$5:$AD$9929,MATCH('MFR - DO NOT EDIT'!$P85,'All Data'!$A$5:$A$9929,0),TRUE)</f>
        <v>0.17</v>
      </c>
      <c r="O85" s="84"/>
      <c r="P85" s="74" t="s">
        <v>50</v>
      </c>
    </row>
    <row r="86" spans="1:16" s="49" customFormat="1" ht="49.9" customHeight="1" x14ac:dyDescent="0.25">
      <c r="A86" s="50"/>
      <c r="B86" s="51"/>
      <c r="C86" s="52"/>
      <c r="D86" s="52"/>
      <c r="E86" s="52"/>
      <c r="F86" s="52"/>
      <c r="G86" s="52"/>
      <c r="H86" s="52"/>
      <c r="I86" s="52"/>
      <c r="J86" s="52"/>
      <c r="K86" s="52"/>
      <c r="L86" s="52"/>
      <c r="M86" s="52"/>
      <c r="N86" s="52"/>
      <c r="O86" s="52"/>
    </row>
    <row r="87" spans="1:16" s="49" customFormat="1" x14ac:dyDescent="0.25">
      <c r="A87" s="56" t="s">
        <v>40</v>
      </c>
      <c r="B87" s="191" t="s">
        <v>160</v>
      </c>
      <c r="C87" s="191"/>
      <c r="D87" s="191"/>
      <c r="E87" s="191"/>
      <c r="F87" s="191"/>
      <c r="G87" s="191"/>
      <c r="H87" s="191"/>
      <c r="I87" s="191"/>
      <c r="J87" s="191"/>
      <c r="K87" s="191"/>
      <c r="L87" s="191"/>
      <c r="M87" s="191"/>
      <c r="N87" s="191"/>
      <c r="O87" s="191"/>
    </row>
    <row r="88" spans="1:16" s="49" customFormat="1" x14ac:dyDescent="0.25">
      <c r="A88" s="55"/>
      <c r="B88" s="56" t="s">
        <v>41</v>
      </c>
      <c r="C88" s="188" t="s">
        <v>186</v>
      </c>
      <c r="D88" s="188"/>
      <c r="E88" s="188"/>
      <c r="F88" s="188"/>
      <c r="G88" s="188"/>
      <c r="H88" s="188"/>
      <c r="I88" s="188"/>
      <c r="J88" s="188"/>
      <c r="K88" s="188"/>
      <c r="L88" s="188"/>
      <c r="M88" s="188"/>
      <c r="N88" s="188"/>
      <c r="O88" s="188"/>
    </row>
    <row r="89" spans="1:16" s="70" customFormat="1" x14ac:dyDescent="0.25">
      <c r="A89" s="71"/>
      <c r="B89" s="72" t="s">
        <v>52</v>
      </c>
      <c r="C89" s="188" t="s">
        <v>161</v>
      </c>
      <c r="D89" s="188"/>
      <c r="E89" s="188"/>
      <c r="F89" s="188"/>
      <c r="G89" s="188"/>
      <c r="H89" s="188"/>
      <c r="I89" s="188"/>
      <c r="J89" s="188"/>
      <c r="K89" s="188"/>
      <c r="L89" s="188"/>
      <c r="M89" s="188"/>
      <c r="N89" s="188"/>
      <c r="O89" s="188"/>
    </row>
    <row r="90" spans="1:16" s="49" customFormat="1" ht="7.15" customHeight="1" x14ac:dyDescent="0.25">
      <c r="A90" s="50"/>
      <c r="B90" s="51"/>
      <c r="C90" s="52"/>
      <c r="D90" s="52"/>
      <c r="E90" s="52"/>
      <c r="F90" s="52"/>
      <c r="G90" s="52"/>
      <c r="H90" s="52"/>
      <c r="I90" s="52"/>
      <c r="J90" s="52"/>
      <c r="K90" s="52"/>
      <c r="L90" s="52"/>
      <c r="M90" s="52"/>
      <c r="N90" s="52"/>
      <c r="O90" s="52"/>
    </row>
    <row r="91" spans="1:16" s="54" customFormat="1" x14ac:dyDescent="0.25">
      <c r="A91" s="55"/>
      <c r="B91" s="56"/>
      <c r="C91" s="189" t="s">
        <v>2</v>
      </c>
      <c r="D91" s="190"/>
      <c r="E91" s="190"/>
      <c r="F91" s="190"/>
      <c r="G91" s="190"/>
      <c r="H91" s="77" t="str">
        <f>'All Data'!$C$1-6&amp;" Act."</f>
        <v>2013 Act.</v>
      </c>
      <c r="I91" s="77" t="str">
        <f>'All Data'!$C$1-5&amp;" Act."</f>
        <v>2014 Act.</v>
      </c>
      <c r="J91" s="77" t="str">
        <f>'All Data'!$C$1-4&amp;" Act."</f>
        <v>2015 Act.</v>
      </c>
      <c r="K91" s="77" t="str">
        <f>'All Data'!$C$1-3&amp;" Act."</f>
        <v>2016 Act.</v>
      </c>
      <c r="L91" s="77" t="str">
        <f>'All Data'!$C$1-2&amp;" Act."</f>
        <v>2017 Act.</v>
      </c>
      <c r="M91" s="77" t="str">
        <f>'All Data'!$C$1-1&amp;" Est."</f>
        <v>2018 Est.</v>
      </c>
      <c r="N91" s="78" t="str">
        <f>'All Data'!$C$1-0&amp;" Est."</f>
        <v>2019 Est.</v>
      </c>
      <c r="O91" s="57"/>
    </row>
    <row r="92" spans="1:16" s="70" customFormat="1" x14ac:dyDescent="0.25">
      <c r="A92" s="71"/>
      <c r="B92" s="72"/>
      <c r="C92" s="186" t="str">
        <f>VLOOKUP($P92,'All Data'!$A$1:$B$9894,2,FALSE)</f>
        <v>Number of partnerships with Baltimore City public schools</v>
      </c>
      <c r="D92" s="187"/>
      <c r="E92" s="187"/>
      <c r="F92" s="187"/>
      <c r="G92" s="187"/>
      <c r="H92" s="73">
        <f>HLOOKUP(H$14,'All Data'!$C$5:$AD$9929,MATCH('MFR - DO NOT EDIT'!$P92,'All Data'!$A$5:$A$9929,0),TRUE)</f>
        <v>121</v>
      </c>
      <c r="I92" s="73">
        <f>HLOOKUP(I$14,'All Data'!$C$5:$AD$9929,MATCH('MFR - DO NOT EDIT'!$P92,'All Data'!$A$5:$A$9929,0),TRUE)</f>
        <v>130</v>
      </c>
      <c r="J92" s="73">
        <f>HLOOKUP(J$14,'All Data'!$C$5:$AD$9929,MATCH('MFR - DO NOT EDIT'!$P92,'All Data'!$A$5:$A$9929,0),TRUE)</f>
        <v>132</v>
      </c>
      <c r="K92" s="73">
        <f>HLOOKUP(K$14,'All Data'!$C$5:$AD$9929,MATCH('MFR - DO NOT EDIT'!$P92,'All Data'!$A$5:$A$9929,0),TRUE)</f>
        <v>155</v>
      </c>
      <c r="L92" s="73">
        <f>HLOOKUP(L$14,'All Data'!$C$5:$AD$9929,MATCH('MFR - DO NOT EDIT'!$P92,'All Data'!$A$5:$A$9929,0),TRUE)</f>
        <v>160</v>
      </c>
      <c r="M92" s="73">
        <f>HLOOKUP(M$14,'All Data'!$C$5:$AD$9929,MATCH('MFR - DO NOT EDIT'!$P92,'All Data'!$A$5:$A$9929,0),TRUE)</f>
        <v>165</v>
      </c>
      <c r="N92" s="79">
        <f>HLOOKUP(N$14,'All Data'!$C$5:$AD$9929,MATCH('MFR - DO NOT EDIT'!$P92,'All Data'!$A$5:$A$9929,0),TRUE)</f>
        <v>170</v>
      </c>
      <c r="O92" s="84"/>
      <c r="P92" s="58" t="s">
        <v>42</v>
      </c>
    </row>
    <row r="93" spans="1:16" s="70" customFormat="1" x14ac:dyDescent="0.25">
      <c r="A93" s="71"/>
      <c r="B93" s="72"/>
      <c r="C93" s="186" t="str">
        <f>VLOOKUP($P93,'All Data'!$A$1:$B$9894,2,FALSE)</f>
        <v>Number of partnerships with other State public schools</v>
      </c>
      <c r="D93" s="187"/>
      <c r="E93" s="187"/>
      <c r="F93" s="187"/>
      <c r="G93" s="187"/>
      <c r="H93" s="88">
        <f>HLOOKUP(H$14,'All Data'!$C$5:$AD$9929,MATCH('MFR - DO NOT EDIT'!$P93,'All Data'!$A$5:$A$9929,0),TRUE)</f>
        <v>2</v>
      </c>
      <c r="I93" s="88">
        <f>HLOOKUP(I$14,'All Data'!$C$5:$AD$9929,MATCH('MFR - DO NOT EDIT'!$P93,'All Data'!$A$5:$A$9929,0),TRUE)</f>
        <v>9</v>
      </c>
      <c r="J93" s="88">
        <f>HLOOKUP(J$14,'All Data'!$C$5:$AD$9929,MATCH('MFR - DO NOT EDIT'!$P93,'All Data'!$A$5:$A$9929,0),TRUE)</f>
        <v>11</v>
      </c>
      <c r="K93" s="88">
        <f>HLOOKUP(K$14,'All Data'!$C$5:$AD$9929,MATCH('MFR - DO NOT EDIT'!$P93,'All Data'!$A$5:$A$9929,0),TRUE)</f>
        <v>21</v>
      </c>
      <c r="L93" s="88">
        <f>HLOOKUP(L$14,'All Data'!$C$5:$AD$9929,MATCH('MFR - DO NOT EDIT'!$P93,'All Data'!$A$5:$A$9929,0),TRUE)</f>
        <v>25</v>
      </c>
      <c r="M93" s="88">
        <f>HLOOKUP(M$14,'All Data'!$C$5:$AD$9929,MATCH('MFR - DO NOT EDIT'!$P93,'All Data'!$A$5:$A$9929,0),TRUE)</f>
        <v>30</v>
      </c>
      <c r="N93" s="89">
        <f>HLOOKUP(N$14,'All Data'!$C$5:$AD$9929,MATCH('MFR - DO NOT EDIT'!$P93,'All Data'!$A$5:$A$9929,0),TRUE)</f>
        <v>35</v>
      </c>
      <c r="O93" s="84"/>
      <c r="P93" s="74" t="s">
        <v>53</v>
      </c>
    </row>
    <row r="94" spans="1:16" s="70" customFormat="1" ht="28.15" customHeight="1" x14ac:dyDescent="0.25">
      <c r="A94" s="71"/>
      <c r="B94" s="72"/>
      <c r="C94" s="186" t="str">
        <f>VLOOKUP($P94,'All Data'!$A$1:$B$9894,2,FALSE)</f>
        <v>Number of partnerships with government agencies, businesses and industries, and non-profit and community organizations</v>
      </c>
      <c r="D94" s="187"/>
      <c r="E94" s="187"/>
      <c r="F94" s="187"/>
      <c r="G94" s="187"/>
      <c r="H94" s="88">
        <f>HLOOKUP(H$14,'All Data'!$C$5:$AD$9929,MATCH('MFR - DO NOT EDIT'!$P94,'All Data'!$A$5:$A$9929,0),TRUE)</f>
        <v>337</v>
      </c>
      <c r="I94" s="88">
        <f>HLOOKUP(I$14,'All Data'!$C$5:$AD$9929,MATCH('MFR - DO NOT EDIT'!$P94,'All Data'!$A$5:$A$9929,0),TRUE)</f>
        <v>340</v>
      </c>
      <c r="J94" s="88">
        <f>HLOOKUP(J$14,'All Data'!$C$5:$AD$9929,MATCH('MFR - DO NOT EDIT'!$P94,'All Data'!$A$5:$A$9929,0),TRUE)</f>
        <v>342</v>
      </c>
      <c r="K94" s="88">
        <f>HLOOKUP(K$14,'All Data'!$C$5:$AD$9929,MATCH('MFR - DO NOT EDIT'!$P94,'All Data'!$A$5:$A$9929,0),TRUE)</f>
        <v>373</v>
      </c>
      <c r="L94" s="88">
        <f>HLOOKUP(L$14,'All Data'!$C$5:$AD$9929,MATCH('MFR - DO NOT EDIT'!$P94,'All Data'!$A$5:$A$9929,0),TRUE)</f>
        <v>375</v>
      </c>
      <c r="M94" s="88">
        <f>HLOOKUP(M$14,'All Data'!$C$5:$AD$9929,MATCH('MFR - DO NOT EDIT'!$P94,'All Data'!$A$5:$A$9929,0),TRUE)</f>
        <v>380</v>
      </c>
      <c r="N94" s="89">
        <f>HLOOKUP(N$14,'All Data'!$C$5:$AD$9929,MATCH('MFR - DO NOT EDIT'!$P94,'All Data'!$A$5:$A$9929,0),TRUE)</f>
        <v>385</v>
      </c>
      <c r="O94" s="84"/>
      <c r="P94" s="74" t="s">
        <v>54</v>
      </c>
    </row>
    <row r="95" spans="1:16" s="54" customFormat="1" ht="26.45" customHeight="1" x14ac:dyDescent="0.25">
      <c r="A95" s="55"/>
      <c r="B95" s="56"/>
      <c r="C95" s="184" t="str">
        <f>VLOOKUP($P95,'All Data'!$A$1:$B$9894,2,FALSE)</f>
        <v>Number of students participating in University-sponsored community service</v>
      </c>
      <c r="D95" s="185"/>
      <c r="E95" s="185"/>
      <c r="F95" s="185"/>
      <c r="G95" s="185"/>
      <c r="H95" s="90">
        <f>HLOOKUP(H$14,'All Data'!$C$5:$AD$9929,MATCH('MFR - DO NOT EDIT'!$P95,'All Data'!$A$5:$A$9929,0),TRUE)</f>
        <v>425</v>
      </c>
      <c r="I95" s="90">
        <f>HLOOKUP(I$14,'All Data'!$C$5:$AD$9929,MATCH('MFR - DO NOT EDIT'!$P95,'All Data'!$A$5:$A$9929,0),TRUE)</f>
        <v>500</v>
      </c>
      <c r="J95" s="90">
        <f>HLOOKUP(J$14,'All Data'!$C$5:$AD$9929,MATCH('MFR - DO NOT EDIT'!$P95,'All Data'!$A$5:$A$9929,0),TRUE)</f>
        <v>520</v>
      </c>
      <c r="K95" s="90">
        <f>HLOOKUP(K$14,'All Data'!$C$5:$AD$9929,MATCH('MFR - DO NOT EDIT'!$P95,'All Data'!$A$5:$A$9929,0),TRUE)</f>
        <v>646</v>
      </c>
      <c r="L95" s="90">
        <f>HLOOKUP(L$14,'All Data'!$C$5:$AD$9929,MATCH('MFR - DO NOT EDIT'!$P95,'All Data'!$A$5:$A$9929,0),TRUE)</f>
        <v>650</v>
      </c>
      <c r="M95" s="90">
        <f>HLOOKUP(M$14,'All Data'!$C$5:$AD$9929,MATCH('MFR - DO NOT EDIT'!$P95,'All Data'!$A$5:$A$9929,0),TRUE)</f>
        <v>655</v>
      </c>
      <c r="N95" s="91">
        <f>HLOOKUP(N$14,'All Data'!$C$5:$AD$9929,MATCH('MFR - DO NOT EDIT'!$P95,'All Data'!$A$5:$A$9929,0),TRUE)</f>
        <v>670</v>
      </c>
      <c r="O95" s="57"/>
      <c r="P95" s="74" t="s">
        <v>55</v>
      </c>
    </row>
    <row r="96" spans="1:16" s="70" customFormat="1" ht="8.4499999999999993" customHeight="1" x14ac:dyDescent="0.25">
      <c r="A96" s="71"/>
      <c r="B96" s="72"/>
      <c r="C96" s="168"/>
      <c r="D96" s="168"/>
      <c r="E96" s="168"/>
      <c r="F96" s="168"/>
      <c r="G96" s="168"/>
      <c r="H96" s="88"/>
      <c r="I96" s="88"/>
      <c r="J96" s="88"/>
      <c r="K96" s="88"/>
      <c r="L96" s="88"/>
      <c r="M96" s="88"/>
      <c r="N96" s="88"/>
      <c r="O96" s="169"/>
      <c r="P96" s="74"/>
    </row>
    <row r="97" spans="1:16" s="70" customFormat="1" ht="16.5" thickBot="1" x14ac:dyDescent="0.3">
      <c r="A97" s="170" t="s">
        <v>188</v>
      </c>
      <c r="B97" s="171"/>
      <c r="C97" s="172"/>
      <c r="D97" s="172"/>
      <c r="E97" s="172"/>
      <c r="F97" s="172"/>
      <c r="G97" s="172"/>
      <c r="H97" s="173"/>
      <c r="I97" s="173"/>
      <c r="J97" s="173"/>
      <c r="K97" s="173"/>
      <c r="L97" s="173"/>
      <c r="M97" s="173"/>
      <c r="N97" s="173"/>
      <c r="O97" s="174"/>
      <c r="P97" s="74"/>
    </row>
    <row r="98" spans="1:16" s="70" customFormat="1" ht="16.5" thickTop="1" x14ac:dyDescent="0.25">
      <c r="A98" s="175">
        <v>1</v>
      </c>
      <c r="B98" s="183" t="s">
        <v>191</v>
      </c>
      <c r="C98" s="183"/>
      <c r="D98" s="183"/>
      <c r="E98" s="183"/>
      <c r="F98" s="183"/>
      <c r="G98" s="183"/>
      <c r="H98" s="183"/>
      <c r="I98" s="183"/>
      <c r="J98" s="183"/>
      <c r="K98" s="183"/>
      <c r="L98" s="183"/>
      <c r="M98" s="183"/>
      <c r="N98" s="183"/>
      <c r="O98" s="183"/>
      <c r="P98" s="74"/>
    </row>
    <row r="99" spans="1:16" s="70" customFormat="1" ht="8.4499999999999993" customHeight="1" x14ac:dyDescent="0.25">
      <c r="A99" s="71"/>
      <c r="B99" s="72"/>
      <c r="C99" s="63"/>
      <c r="D99" s="63"/>
      <c r="E99" s="63"/>
      <c r="F99" s="63"/>
      <c r="G99" s="63"/>
      <c r="H99" s="73"/>
      <c r="I99" s="73"/>
      <c r="J99" s="73"/>
      <c r="K99" s="73"/>
      <c r="L99" s="73"/>
      <c r="M99" s="73"/>
      <c r="N99" s="73"/>
      <c r="O99" s="64"/>
      <c r="P99" s="74"/>
    </row>
    <row r="100" spans="1:16" s="49" customFormat="1" ht="14.25" customHeight="1" x14ac:dyDescent="0.25">
      <c r="A100" s="71"/>
      <c r="B100" s="81"/>
      <c r="C100" s="63"/>
      <c r="D100" s="63"/>
      <c r="E100" s="63"/>
      <c r="F100" s="63"/>
      <c r="G100" s="63"/>
      <c r="H100" s="73"/>
      <c r="I100" s="73"/>
      <c r="J100" s="73"/>
      <c r="K100" s="73"/>
      <c r="L100" s="73"/>
      <c r="M100" s="73"/>
      <c r="N100" s="73"/>
      <c r="O100" s="64"/>
    </row>
    <row r="101" spans="1:16" ht="14.25" customHeight="1" x14ac:dyDescent="0.25">
      <c r="A101" s="8"/>
      <c r="B101" s="8"/>
      <c r="C101" s="8"/>
      <c r="D101" s="8"/>
      <c r="E101" s="8"/>
      <c r="F101" s="8"/>
      <c r="G101" s="8"/>
      <c r="H101" s="8"/>
      <c r="I101" s="8"/>
      <c r="J101" s="8"/>
      <c r="K101" s="8"/>
      <c r="L101" s="8"/>
      <c r="M101" s="8"/>
      <c r="P101" s="3"/>
    </row>
    <row r="102" spans="1:16" ht="14.25" customHeight="1" x14ac:dyDescent="0.25">
      <c r="A102" s="8"/>
      <c r="P102" s="3"/>
    </row>
    <row r="103" spans="1:16" ht="14.25" customHeight="1" x14ac:dyDescent="0.25">
      <c r="A103" s="8"/>
    </row>
    <row r="104" spans="1:16" ht="14.25" customHeight="1" x14ac:dyDescent="0.25">
      <c r="A104" s="8"/>
    </row>
  </sheetData>
  <sheetProtection algorithmName="SHA-512" hashValue="FQ7Mw18sA/O0pE2eqZyFZu7Uy5AEIOXtcm0a3KxF/1vGMLsaOJ4OkNe9qkN/ijFWZmBuzG7LNS4WFItZpVryfg==" saltValue="LgEEHkOjNl2ly9O3s4jbZQ==" spinCount="100000" sheet="1" objects="1" scenarios="1"/>
  <mergeCells count="82">
    <mergeCell ref="C56:G56"/>
    <mergeCell ref="C65:G65"/>
    <mergeCell ref="C60:O60"/>
    <mergeCell ref="C67:G67"/>
    <mergeCell ref="C61:O61"/>
    <mergeCell ref="C64:G64"/>
    <mergeCell ref="C63:G63"/>
    <mergeCell ref="C85:G85"/>
    <mergeCell ref="C32:O32"/>
    <mergeCell ref="C33:O33"/>
    <mergeCell ref="C34:O34"/>
    <mergeCell ref="C35:O35"/>
    <mergeCell ref="C36:O36"/>
    <mergeCell ref="C59:O59"/>
    <mergeCell ref="C50:G50"/>
    <mergeCell ref="C51:G51"/>
    <mergeCell ref="C54:G54"/>
    <mergeCell ref="C44:G44"/>
    <mergeCell ref="C47:G47"/>
    <mergeCell ref="C53:G53"/>
    <mergeCell ref="C55:G55"/>
    <mergeCell ref="B58:O58"/>
    <mergeCell ref="C52:G52"/>
    <mergeCell ref="C45:G45"/>
    <mergeCell ref="C38:O38"/>
    <mergeCell ref="C43:G43"/>
    <mergeCell ref="C46:G46"/>
    <mergeCell ref="C40:G40"/>
    <mergeCell ref="C41:G41"/>
    <mergeCell ref="C42:G42"/>
    <mergeCell ref="C84:G84"/>
    <mergeCell ref="C77:G77"/>
    <mergeCell ref="C29:G29"/>
    <mergeCell ref="C37:O37"/>
    <mergeCell ref="B7:O7"/>
    <mergeCell ref="C8:O8"/>
    <mergeCell ref="C17:G17"/>
    <mergeCell ref="C18:G18"/>
    <mergeCell ref="C19:G19"/>
    <mergeCell ref="C9:O9"/>
    <mergeCell ref="C10:O10"/>
    <mergeCell ref="C15:G15"/>
    <mergeCell ref="C11:O11"/>
    <mergeCell ref="C16:G16"/>
    <mergeCell ref="C48:G48"/>
    <mergeCell ref="C49:G49"/>
    <mergeCell ref="A2:O2"/>
    <mergeCell ref="A5:O5"/>
    <mergeCell ref="C14:G14"/>
    <mergeCell ref="C30:G30"/>
    <mergeCell ref="A3:O3"/>
    <mergeCell ref="C12:O12"/>
    <mergeCell ref="C20:G20"/>
    <mergeCell ref="C21:G21"/>
    <mergeCell ref="C22:G22"/>
    <mergeCell ref="C23:G23"/>
    <mergeCell ref="C24:G24"/>
    <mergeCell ref="C25:G25"/>
    <mergeCell ref="C26:G26"/>
    <mergeCell ref="C27:G27"/>
    <mergeCell ref="C28:G28"/>
    <mergeCell ref="C89:O89"/>
    <mergeCell ref="C91:G91"/>
    <mergeCell ref="C68:G68"/>
    <mergeCell ref="C76:G76"/>
    <mergeCell ref="C66:G66"/>
    <mergeCell ref="C69:G69"/>
    <mergeCell ref="C88:O88"/>
    <mergeCell ref="B87:O87"/>
    <mergeCell ref="C73:O73"/>
    <mergeCell ref="C72:O72"/>
    <mergeCell ref="C75:G75"/>
    <mergeCell ref="B79:O79"/>
    <mergeCell ref="B71:O71"/>
    <mergeCell ref="C80:O80"/>
    <mergeCell ref="C81:O81"/>
    <mergeCell ref="C83:G83"/>
    <mergeCell ref="B98:O98"/>
    <mergeCell ref="C95:G95"/>
    <mergeCell ref="C94:G94"/>
    <mergeCell ref="C93:G93"/>
    <mergeCell ref="C92:G92"/>
  </mergeCells>
  <pageMargins left="0.5" right="0.4" top="0.75" bottom="0.75" header="0.3" footer="0.3"/>
  <pageSetup orientation="landscape" r:id="rId1"/>
  <headerFooter>
    <oddHeader>&amp;C&amp;"Garamond,Bold"&amp;18Morgan State University</oddHeader>
    <oddFooter>&amp;C&amp;"Garamond,Bold"R13
http://www.morgan.edu/</oddFooter>
  </headerFooter>
  <rowBreaks count="2" manualBreakCount="2">
    <brk id="57" max="14" man="1"/>
    <brk id="8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tabSelected="1" topLeftCell="A2" zoomScale="98" zoomScaleNormal="98" workbookViewId="0">
      <selection activeCell="AA22" sqref="AA22"/>
    </sheetView>
  </sheetViews>
  <sheetFormatPr defaultColWidth="9.140625" defaultRowHeight="16.5" x14ac:dyDescent="0.3"/>
  <cols>
    <col min="1" max="1" width="10.5703125" style="2" customWidth="1"/>
    <col min="2" max="2" width="62.85546875" style="2" customWidth="1"/>
    <col min="3" max="3" width="9.140625" style="2" hidden="1" customWidth="1"/>
    <col min="4" max="8" width="8.5703125" style="2" hidden="1" customWidth="1"/>
    <col min="9" max="9" width="9.85546875" style="2" hidden="1" customWidth="1"/>
    <col min="10" max="10" width="8.5703125" style="2" hidden="1" customWidth="1"/>
    <col min="11" max="11" width="8.85546875" style="2" hidden="1" customWidth="1"/>
    <col min="12" max="12" width="8.5703125" style="2" hidden="1" customWidth="1"/>
    <col min="13" max="13" width="8.42578125" style="2" hidden="1" customWidth="1"/>
    <col min="14" max="17" width="8.5703125" style="2" hidden="1" customWidth="1"/>
    <col min="18" max="22" width="8.5703125" style="2" bestFit="1" customWidth="1"/>
    <col min="23" max="24" width="8.5703125" style="62" customWidth="1"/>
    <col min="25" max="25" width="10.42578125" style="62" bestFit="1" customWidth="1"/>
    <col min="26" max="26" width="12.5703125" style="155" bestFit="1" customWidth="1"/>
    <col min="27" max="27" width="40.28515625" style="2" customWidth="1"/>
    <col min="28" max="16384" width="9.140625" style="2"/>
  </cols>
  <sheetData>
    <row r="1" spans="1:31" hidden="1" x14ac:dyDescent="0.3">
      <c r="B1" s="10" t="s">
        <v>3</v>
      </c>
      <c r="C1" s="146">
        <v>2019</v>
      </c>
      <c r="D1" s="15"/>
      <c r="E1" s="15"/>
      <c r="F1" s="15"/>
      <c r="G1" s="15"/>
      <c r="H1" s="15"/>
      <c r="I1" s="15"/>
      <c r="J1" s="12"/>
      <c r="K1" s="15"/>
      <c r="L1" s="15"/>
      <c r="M1" s="15"/>
      <c r="N1" s="12"/>
      <c r="O1" s="12"/>
      <c r="P1" s="12"/>
    </row>
    <row r="2" spans="1:31" x14ac:dyDescent="0.3">
      <c r="B2" s="10"/>
      <c r="C2" s="11"/>
      <c r="D2" s="15"/>
      <c r="E2" s="15"/>
      <c r="F2" s="15"/>
      <c r="G2" s="15"/>
      <c r="H2" s="15"/>
      <c r="I2" s="15"/>
      <c r="J2" s="12"/>
      <c r="K2" s="15"/>
      <c r="L2" s="15"/>
      <c r="M2" s="15"/>
      <c r="N2" s="12"/>
      <c r="O2" s="12"/>
      <c r="P2" s="12"/>
    </row>
    <row r="3" spans="1:31" s="12" customFormat="1" x14ac:dyDescent="0.3">
      <c r="B3" s="1" t="s">
        <v>39</v>
      </c>
      <c r="C3" s="11"/>
      <c r="Z3" s="156"/>
    </row>
    <row r="4" spans="1:31" x14ac:dyDescent="0.3">
      <c r="A4" s="17" t="s">
        <v>6</v>
      </c>
      <c r="B4" s="1" t="s">
        <v>4</v>
      </c>
      <c r="U4" s="147"/>
      <c r="V4" s="147"/>
      <c r="W4" s="147"/>
      <c r="X4" s="147"/>
      <c r="Y4" s="147"/>
      <c r="Z4" s="157" t="s">
        <v>171</v>
      </c>
    </row>
    <row r="5" spans="1:31" x14ac:dyDescent="0.3">
      <c r="C5" s="1" t="s">
        <v>9</v>
      </c>
      <c r="D5" s="1" t="s">
        <v>10</v>
      </c>
      <c r="E5" s="1" t="s">
        <v>11</v>
      </c>
      <c r="F5" s="1" t="s">
        <v>12</v>
      </c>
      <c r="G5" s="1" t="s">
        <v>13</v>
      </c>
      <c r="H5" s="1" t="s">
        <v>14</v>
      </c>
      <c r="I5" s="1" t="s">
        <v>15</v>
      </c>
      <c r="J5" s="1" t="s">
        <v>16</v>
      </c>
      <c r="K5" s="1" t="s">
        <v>17</v>
      </c>
      <c r="L5" s="1" t="s">
        <v>18</v>
      </c>
      <c r="M5" s="1" t="s">
        <v>19</v>
      </c>
      <c r="N5" s="1" t="s">
        <v>20</v>
      </c>
      <c r="O5" s="1" t="s">
        <v>21</v>
      </c>
      <c r="P5" s="1" t="s">
        <v>22</v>
      </c>
      <c r="Q5" s="1" t="s">
        <v>23</v>
      </c>
      <c r="R5" s="1" t="s">
        <v>24</v>
      </c>
      <c r="S5" s="1" t="s">
        <v>25</v>
      </c>
      <c r="T5" s="1" t="s">
        <v>26</v>
      </c>
      <c r="U5" s="148" t="s">
        <v>172</v>
      </c>
      <c r="V5" s="148" t="s">
        <v>190</v>
      </c>
      <c r="W5" s="148" t="s">
        <v>173</v>
      </c>
      <c r="X5" s="148" t="s">
        <v>189</v>
      </c>
      <c r="Y5" s="1" t="s">
        <v>174</v>
      </c>
      <c r="Z5" s="155" t="s">
        <v>175</v>
      </c>
      <c r="AA5" s="1" t="s">
        <v>8</v>
      </c>
      <c r="AB5" s="1"/>
      <c r="AC5" s="1"/>
      <c r="AD5" s="1"/>
      <c r="AE5" s="1"/>
    </row>
    <row r="6" spans="1:31" s="62" customFormat="1" ht="13.9" customHeight="1" x14ac:dyDescent="0.3">
      <c r="A6" s="62" t="s">
        <v>7</v>
      </c>
      <c r="B6" s="82" t="s">
        <v>112</v>
      </c>
      <c r="C6" s="106"/>
      <c r="D6" s="106"/>
      <c r="E6" s="106"/>
      <c r="F6" s="106"/>
      <c r="G6" s="107"/>
      <c r="H6" s="107"/>
      <c r="I6" s="107"/>
      <c r="J6" s="107"/>
      <c r="K6" s="107"/>
      <c r="L6" s="107"/>
      <c r="M6" s="107"/>
      <c r="N6" s="107"/>
      <c r="O6" s="107"/>
      <c r="P6" s="107">
        <v>0.34</v>
      </c>
      <c r="Q6" s="107">
        <v>0.31</v>
      </c>
      <c r="R6" s="107">
        <v>0.31</v>
      </c>
      <c r="S6" s="107">
        <v>0.34</v>
      </c>
      <c r="T6" s="107">
        <v>0.32</v>
      </c>
      <c r="U6" s="107">
        <v>0.3</v>
      </c>
      <c r="V6" s="178">
        <v>0.32</v>
      </c>
      <c r="W6" s="178">
        <v>0.37</v>
      </c>
      <c r="X6" s="178">
        <v>0.4</v>
      </c>
      <c r="Y6" s="152" t="s">
        <v>176</v>
      </c>
      <c r="Z6" s="152"/>
      <c r="AA6" s="1"/>
      <c r="AB6" s="1"/>
      <c r="AC6" s="1"/>
      <c r="AD6" s="1"/>
      <c r="AE6" s="1"/>
    </row>
    <row r="7" spans="1:31" s="75" customFormat="1" x14ac:dyDescent="0.3">
      <c r="A7" s="62" t="s">
        <v>61</v>
      </c>
      <c r="B7" s="82" t="s">
        <v>113</v>
      </c>
      <c r="C7" s="108"/>
      <c r="D7" s="108"/>
      <c r="E7" s="108"/>
      <c r="F7" s="108"/>
      <c r="G7" s="108"/>
      <c r="H7" s="108"/>
      <c r="I7" s="100"/>
      <c r="J7" s="95"/>
      <c r="K7" s="95"/>
      <c r="L7" s="95"/>
      <c r="M7" s="95"/>
      <c r="N7" s="95"/>
      <c r="O7" s="95"/>
      <c r="P7" s="95">
        <v>0.34</v>
      </c>
      <c r="Q7" s="95">
        <v>0.3</v>
      </c>
      <c r="R7" s="95">
        <v>0.3</v>
      </c>
      <c r="S7" s="95">
        <v>0.32</v>
      </c>
      <c r="T7" s="95">
        <v>0.32</v>
      </c>
      <c r="U7" s="95">
        <v>0.3</v>
      </c>
      <c r="V7" s="134">
        <v>0.31</v>
      </c>
      <c r="W7" s="134">
        <v>0.37</v>
      </c>
      <c r="X7" s="134">
        <v>0.4</v>
      </c>
      <c r="Y7" s="152" t="s">
        <v>176</v>
      </c>
      <c r="Z7" s="158"/>
    </row>
    <row r="8" spans="1:31" s="75" customFormat="1" x14ac:dyDescent="0.3">
      <c r="A8" s="62" t="s">
        <v>62</v>
      </c>
      <c r="B8" s="82" t="s">
        <v>114</v>
      </c>
      <c r="C8" s="108"/>
      <c r="D8" s="108"/>
      <c r="E8" s="108"/>
      <c r="F8" s="108"/>
      <c r="G8" s="108"/>
      <c r="H8" s="108"/>
      <c r="I8" s="100"/>
      <c r="J8" s="95"/>
      <c r="K8" s="95"/>
      <c r="L8" s="95"/>
      <c r="M8" s="95"/>
      <c r="N8" s="95"/>
      <c r="O8" s="95"/>
      <c r="P8" s="95">
        <v>0.3</v>
      </c>
      <c r="Q8" s="95">
        <v>0.28999999999999998</v>
      </c>
      <c r="R8" s="95">
        <v>0.26</v>
      </c>
      <c r="S8" s="95">
        <v>0.33</v>
      </c>
      <c r="T8" s="95">
        <v>0.28999999999999998</v>
      </c>
      <c r="U8" s="95">
        <v>0.3</v>
      </c>
      <c r="V8" s="134">
        <v>0.32</v>
      </c>
      <c r="W8" s="134">
        <v>0.34</v>
      </c>
      <c r="X8" s="134">
        <v>0.37</v>
      </c>
      <c r="Y8" s="152" t="s">
        <v>176</v>
      </c>
      <c r="Z8" s="158"/>
    </row>
    <row r="9" spans="1:31" s="75" customFormat="1" x14ac:dyDescent="0.3">
      <c r="A9" s="62" t="s">
        <v>63</v>
      </c>
      <c r="B9" s="82" t="s">
        <v>115</v>
      </c>
      <c r="C9" s="109"/>
      <c r="D9" s="109"/>
      <c r="E9" s="109"/>
      <c r="F9" s="109"/>
      <c r="G9" s="109"/>
      <c r="H9" s="109"/>
      <c r="I9" s="110"/>
      <c r="J9" s="111"/>
      <c r="K9" s="111"/>
      <c r="L9" s="111"/>
      <c r="M9" s="111"/>
      <c r="N9" s="111"/>
      <c r="O9" s="111"/>
      <c r="P9" s="111" t="s">
        <v>165</v>
      </c>
      <c r="Q9" s="111" t="s">
        <v>164</v>
      </c>
      <c r="R9" s="105" t="s">
        <v>162</v>
      </c>
      <c r="S9" s="131" t="s">
        <v>163</v>
      </c>
      <c r="T9" s="135" t="s">
        <v>166</v>
      </c>
      <c r="U9" s="111" t="s">
        <v>178</v>
      </c>
      <c r="V9" s="179" t="s">
        <v>192</v>
      </c>
      <c r="W9" s="179" t="s">
        <v>192</v>
      </c>
      <c r="X9" s="179" t="s">
        <v>192</v>
      </c>
      <c r="Y9" s="152" t="s">
        <v>176</v>
      </c>
      <c r="Z9" s="159"/>
    </row>
    <row r="10" spans="1:31" s="75" customFormat="1" x14ac:dyDescent="0.3">
      <c r="A10" s="62" t="s">
        <v>64</v>
      </c>
      <c r="B10" s="82" t="s">
        <v>116</v>
      </c>
      <c r="C10" s="69"/>
      <c r="D10" s="69"/>
      <c r="E10" s="69"/>
      <c r="F10" s="69"/>
      <c r="G10" s="69"/>
      <c r="H10" s="69"/>
      <c r="I10" s="65"/>
      <c r="J10" s="60"/>
      <c r="K10" s="60"/>
      <c r="L10" s="60"/>
      <c r="M10" s="60"/>
      <c r="N10" s="60"/>
      <c r="O10" s="60"/>
      <c r="P10" s="60">
        <v>25</v>
      </c>
      <c r="Q10" s="60">
        <v>26</v>
      </c>
      <c r="R10" s="60">
        <v>24</v>
      </c>
      <c r="S10" s="60">
        <v>25</v>
      </c>
      <c r="T10" s="60">
        <v>24</v>
      </c>
      <c r="U10" s="60">
        <v>26</v>
      </c>
      <c r="V10" s="180">
        <v>31</v>
      </c>
      <c r="W10" s="180">
        <v>31</v>
      </c>
      <c r="X10" s="180">
        <v>31</v>
      </c>
      <c r="Y10" s="152" t="s">
        <v>176</v>
      </c>
      <c r="Z10" s="160"/>
    </row>
    <row r="11" spans="1:31" s="75" customFormat="1" x14ac:dyDescent="0.3">
      <c r="A11" s="62" t="s">
        <v>65</v>
      </c>
      <c r="B11" s="145" t="s">
        <v>170</v>
      </c>
      <c r="C11" s="94"/>
      <c r="D11" s="94"/>
      <c r="E11" s="94"/>
      <c r="F11" s="94"/>
      <c r="G11" s="94"/>
      <c r="H11" s="94"/>
      <c r="I11" s="100"/>
      <c r="J11" s="95"/>
      <c r="K11" s="95"/>
      <c r="L11" s="95"/>
      <c r="M11" s="95"/>
      <c r="N11" s="95"/>
      <c r="O11" s="95"/>
      <c r="P11" s="95">
        <v>0.32</v>
      </c>
      <c r="Q11" s="95">
        <v>0.28999999999999998</v>
      </c>
      <c r="R11" s="95">
        <v>0.32</v>
      </c>
      <c r="S11" s="95">
        <v>0.32</v>
      </c>
      <c r="T11" s="95">
        <v>0.31</v>
      </c>
      <c r="U11" s="95">
        <v>0.28999999999999998</v>
      </c>
      <c r="V11" s="134">
        <v>0.28000000000000003</v>
      </c>
      <c r="W11" s="134">
        <v>0.28999999999999998</v>
      </c>
      <c r="X11" s="134">
        <v>0.3</v>
      </c>
      <c r="Y11" s="152" t="s">
        <v>176</v>
      </c>
      <c r="Z11" s="158"/>
    </row>
    <row r="12" spans="1:31" s="75" customFormat="1" x14ac:dyDescent="0.3">
      <c r="A12" s="62" t="s">
        <v>66</v>
      </c>
      <c r="B12" s="82" t="s">
        <v>117</v>
      </c>
      <c r="C12" s="94"/>
      <c r="D12" s="94"/>
      <c r="E12" s="94"/>
      <c r="F12" s="94"/>
      <c r="G12" s="94"/>
      <c r="H12" s="94"/>
      <c r="I12" s="100"/>
      <c r="J12" s="95"/>
      <c r="K12" s="95"/>
      <c r="L12" s="95"/>
      <c r="M12" s="95"/>
      <c r="N12" s="95"/>
      <c r="O12" s="95"/>
      <c r="P12" s="95">
        <v>0.68</v>
      </c>
      <c r="Q12" s="95">
        <v>0.72</v>
      </c>
      <c r="R12" s="95">
        <v>0.72</v>
      </c>
      <c r="S12" s="95">
        <v>0.72</v>
      </c>
      <c r="T12" s="134">
        <v>0.75</v>
      </c>
      <c r="U12" s="95">
        <v>0.75</v>
      </c>
      <c r="V12" s="134">
        <v>0.71</v>
      </c>
      <c r="W12" s="134">
        <v>0.74</v>
      </c>
      <c r="X12" s="134">
        <v>0.76</v>
      </c>
      <c r="Y12" s="152" t="s">
        <v>176</v>
      </c>
      <c r="Z12" s="158"/>
    </row>
    <row r="13" spans="1:31" s="75" customFormat="1" x14ac:dyDescent="0.3">
      <c r="A13" s="62" t="s">
        <v>74</v>
      </c>
      <c r="B13" s="82" t="s">
        <v>118</v>
      </c>
      <c r="C13" s="94"/>
      <c r="D13" s="94"/>
      <c r="E13" s="94"/>
      <c r="F13" s="94"/>
      <c r="G13" s="94"/>
      <c r="H13" s="94"/>
      <c r="I13" s="100"/>
      <c r="J13" s="95"/>
      <c r="K13" s="95"/>
      <c r="L13" s="95"/>
      <c r="M13" s="95"/>
      <c r="N13" s="95"/>
      <c r="O13" s="95"/>
      <c r="P13" s="95">
        <v>0.68</v>
      </c>
      <c r="Q13" s="95">
        <v>0.73</v>
      </c>
      <c r="R13" s="95">
        <v>0.72</v>
      </c>
      <c r="S13" s="95">
        <v>0.72</v>
      </c>
      <c r="T13" s="95">
        <v>0.77</v>
      </c>
      <c r="U13" s="95">
        <v>0.75</v>
      </c>
      <c r="V13" s="134">
        <v>0.7</v>
      </c>
      <c r="W13" s="134">
        <v>0.74</v>
      </c>
      <c r="X13" s="134">
        <v>0.76</v>
      </c>
      <c r="Y13" s="152" t="s">
        <v>176</v>
      </c>
      <c r="Z13" s="158"/>
    </row>
    <row r="14" spans="1:31" s="75" customFormat="1" x14ac:dyDescent="0.3">
      <c r="A14" s="62" t="s">
        <v>75</v>
      </c>
      <c r="B14" s="82" t="s">
        <v>180</v>
      </c>
      <c r="C14" s="69"/>
      <c r="D14" s="69"/>
      <c r="E14" s="69"/>
      <c r="F14" s="69"/>
      <c r="G14" s="69"/>
      <c r="H14" s="69"/>
      <c r="I14" s="65"/>
      <c r="J14" s="60"/>
      <c r="K14" s="60"/>
      <c r="L14" s="60"/>
      <c r="M14" s="60"/>
      <c r="N14" s="60"/>
      <c r="O14" s="60"/>
      <c r="P14" s="60">
        <v>201</v>
      </c>
      <c r="Q14" s="60">
        <v>177</v>
      </c>
      <c r="R14" s="60">
        <v>165</v>
      </c>
      <c r="S14" s="60">
        <v>157</v>
      </c>
      <c r="T14" s="60">
        <v>162</v>
      </c>
      <c r="U14" s="60">
        <v>162</v>
      </c>
      <c r="V14" s="149">
        <v>217</v>
      </c>
      <c r="W14" s="149">
        <v>220</v>
      </c>
      <c r="X14" s="149">
        <v>225</v>
      </c>
      <c r="Y14" s="152" t="s">
        <v>176</v>
      </c>
      <c r="Z14" s="160"/>
    </row>
    <row r="15" spans="1:31" s="75" customFormat="1" x14ac:dyDescent="0.3">
      <c r="A15" s="62" t="s">
        <v>76</v>
      </c>
      <c r="B15" s="82" t="s">
        <v>181</v>
      </c>
      <c r="C15" s="96"/>
      <c r="D15" s="96"/>
      <c r="E15" s="96"/>
      <c r="F15" s="96"/>
      <c r="G15" s="96"/>
      <c r="H15" s="96"/>
      <c r="I15" s="101"/>
      <c r="J15" s="98"/>
      <c r="K15" s="98"/>
      <c r="L15" s="98"/>
      <c r="M15" s="98"/>
      <c r="N15" s="98"/>
      <c r="O15" s="98"/>
      <c r="P15" s="98">
        <v>0.16300000000000001</v>
      </c>
      <c r="Q15" s="98">
        <v>0.16600000000000001</v>
      </c>
      <c r="R15" s="98">
        <v>0.16200000000000001</v>
      </c>
      <c r="S15" s="98">
        <v>0.151</v>
      </c>
      <c r="T15" s="98">
        <v>0.183</v>
      </c>
      <c r="U15" s="98">
        <v>0.14000000000000001</v>
      </c>
      <c r="V15" s="133">
        <v>0.19</v>
      </c>
      <c r="W15" s="133">
        <v>0.19</v>
      </c>
      <c r="X15" s="133">
        <v>0.19500000000000001</v>
      </c>
      <c r="Y15" s="152" t="s">
        <v>176</v>
      </c>
      <c r="Z15" s="161"/>
    </row>
    <row r="16" spans="1:31" s="75" customFormat="1" x14ac:dyDescent="0.3">
      <c r="A16" s="62" t="s">
        <v>77</v>
      </c>
      <c r="B16" s="82" t="s">
        <v>119</v>
      </c>
      <c r="C16" s="96"/>
      <c r="D16" s="96"/>
      <c r="E16" s="96"/>
      <c r="F16" s="96"/>
      <c r="G16" s="96"/>
      <c r="H16" s="96"/>
      <c r="I16" s="101"/>
      <c r="J16" s="98"/>
      <c r="K16" s="98"/>
      <c r="L16" s="98"/>
      <c r="M16" s="98"/>
      <c r="N16" s="98"/>
      <c r="O16" s="98"/>
      <c r="P16" s="98">
        <v>0.112</v>
      </c>
      <c r="Q16" s="98">
        <v>0.10199999999999999</v>
      </c>
      <c r="R16" s="98">
        <v>0.105</v>
      </c>
      <c r="S16" s="98">
        <v>0.112</v>
      </c>
      <c r="T16" s="98">
        <v>0.11</v>
      </c>
      <c r="U16" s="98">
        <v>0.13</v>
      </c>
      <c r="V16" s="133">
        <v>0.18</v>
      </c>
      <c r="W16" s="133">
        <v>0.185</v>
      </c>
      <c r="X16" s="133">
        <v>0.19</v>
      </c>
      <c r="Y16" s="152" t="s">
        <v>176</v>
      </c>
      <c r="Z16" s="161"/>
    </row>
    <row r="17" spans="1:26" s="75" customFormat="1" x14ac:dyDescent="0.3">
      <c r="A17" s="62" t="s">
        <v>78</v>
      </c>
      <c r="B17" s="82" t="s">
        <v>120</v>
      </c>
      <c r="C17" s="96"/>
      <c r="D17" s="96"/>
      <c r="E17" s="96"/>
      <c r="F17" s="96"/>
      <c r="G17" s="96"/>
      <c r="H17" s="96"/>
      <c r="I17" s="101"/>
      <c r="J17" s="98"/>
      <c r="K17" s="98"/>
      <c r="L17" s="98"/>
      <c r="M17" s="98"/>
      <c r="N17" s="98"/>
      <c r="O17" s="98"/>
      <c r="P17" s="98">
        <v>1.7000000000000001E-2</v>
      </c>
      <c r="Q17" s="98">
        <v>1.7000000000000001E-2</v>
      </c>
      <c r="R17" s="98">
        <v>1.6E-2</v>
      </c>
      <c r="S17" s="98">
        <v>1.4999999999999999E-2</v>
      </c>
      <c r="T17" s="98">
        <v>1.4E-2</v>
      </c>
      <c r="U17" s="98">
        <v>7.0000000000000001E-3</v>
      </c>
      <c r="V17" s="133">
        <v>0.01</v>
      </c>
      <c r="W17" s="133">
        <v>0.01</v>
      </c>
      <c r="X17" s="133">
        <v>1.4999999999999999E-2</v>
      </c>
      <c r="Y17" s="152" t="s">
        <v>176</v>
      </c>
      <c r="Z17" s="161"/>
    </row>
    <row r="18" spans="1:26" s="75" customFormat="1" x14ac:dyDescent="0.3">
      <c r="A18" s="62" t="s">
        <v>79</v>
      </c>
      <c r="B18" s="82" t="s">
        <v>121</v>
      </c>
      <c r="C18" s="96"/>
      <c r="D18" s="96"/>
      <c r="E18" s="96"/>
      <c r="F18" s="96"/>
      <c r="G18" s="96"/>
      <c r="H18" s="96"/>
      <c r="I18" s="101"/>
      <c r="J18" s="98"/>
      <c r="K18" s="98"/>
      <c r="L18" s="98"/>
      <c r="M18" s="98"/>
      <c r="N18" s="98"/>
      <c r="O18" s="98"/>
      <c r="P18" s="98">
        <v>3.0000000000000001E-3</v>
      </c>
      <c r="Q18" s="98">
        <v>3.0000000000000001E-3</v>
      </c>
      <c r="R18" s="98">
        <v>3.0000000000000001E-3</v>
      </c>
      <c r="S18" s="98">
        <v>3.0000000000000001E-3</v>
      </c>
      <c r="T18" s="98">
        <v>3.0000000000000001E-3</v>
      </c>
      <c r="U18" s="98">
        <v>3.0000000000000001E-3</v>
      </c>
      <c r="V18" s="133">
        <v>2E-3</v>
      </c>
      <c r="W18" s="133">
        <v>3.0000000000000001E-3</v>
      </c>
      <c r="X18" s="133">
        <v>0.03</v>
      </c>
      <c r="Y18" s="152" t="s">
        <v>176</v>
      </c>
      <c r="Z18" s="161"/>
    </row>
    <row r="19" spans="1:26" s="75" customFormat="1" x14ac:dyDescent="0.3">
      <c r="A19" s="62" t="s">
        <v>80</v>
      </c>
      <c r="B19" s="82" t="s">
        <v>122</v>
      </c>
      <c r="C19" s="96"/>
      <c r="D19" s="96"/>
      <c r="E19" s="96"/>
      <c r="F19" s="96"/>
      <c r="G19" s="96"/>
      <c r="H19" s="96"/>
      <c r="I19" s="101"/>
      <c r="J19" s="98"/>
      <c r="K19" s="98"/>
      <c r="L19" s="98"/>
      <c r="M19" s="98"/>
      <c r="N19" s="98"/>
      <c r="O19" s="98"/>
      <c r="P19" s="98">
        <v>1.7999999999999999E-2</v>
      </c>
      <c r="Q19" s="98">
        <v>1.7999999999999999E-2</v>
      </c>
      <c r="R19" s="98">
        <v>1.9E-2</v>
      </c>
      <c r="S19" s="98">
        <v>0.02</v>
      </c>
      <c r="T19" s="98">
        <v>0.02</v>
      </c>
      <c r="U19" s="98">
        <v>1.7999999999999999E-2</v>
      </c>
      <c r="V19" s="133">
        <v>1.9E-2</v>
      </c>
      <c r="W19" s="133">
        <v>1.95E-2</v>
      </c>
      <c r="X19" s="133">
        <v>0.02</v>
      </c>
      <c r="Y19" s="152" t="s">
        <v>176</v>
      </c>
      <c r="Z19" s="161"/>
    </row>
    <row r="20" spans="1:26" s="75" customFormat="1" x14ac:dyDescent="0.3">
      <c r="A20" s="62" t="s">
        <v>81</v>
      </c>
      <c r="B20" s="82" t="s">
        <v>123</v>
      </c>
      <c r="C20" s="96"/>
      <c r="D20" s="96"/>
      <c r="E20" s="96"/>
      <c r="F20" s="96"/>
      <c r="G20" s="96"/>
      <c r="H20" s="96"/>
      <c r="I20" s="101"/>
      <c r="J20" s="98"/>
      <c r="K20" s="98"/>
      <c r="L20" s="98"/>
      <c r="M20" s="98"/>
      <c r="N20" s="98"/>
      <c r="O20" s="98"/>
      <c r="P20" s="98">
        <v>2.5999999999999999E-2</v>
      </c>
      <c r="Q20" s="98">
        <v>2.5999999999999999E-2</v>
      </c>
      <c r="R20" s="98">
        <v>2.5999999999999999E-2</v>
      </c>
      <c r="S20" s="98">
        <v>2.9000000000000001E-2</v>
      </c>
      <c r="T20" s="98">
        <v>2.9000000000000001E-2</v>
      </c>
      <c r="U20" s="98">
        <v>3.5999999999999997E-2</v>
      </c>
      <c r="V20" s="133">
        <v>3.5000000000000003E-2</v>
      </c>
      <c r="W20" s="133">
        <v>3.6999999999999998E-2</v>
      </c>
      <c r="X20" s="133">
        <v>3.7999999999999999E-2</v>
      </c>
      <c r="Y20" s="152" t="s">
        <v>176</v>
      </c>
      <c r="Z20" s="161"/>
    </row>
    <row r="21" spans="1:26" s="75" customFormat="1" x14ac:dyDescent="0.3">
      <c r="A21" s="62" t="s">
        <v>82</v>
      </c>
      <c r="B21" s="82" t="s">
        <v>124</v>
      </c>
      <c r="C21" s="96"/>
      <c r="D21" s="96"/>
      <c r="E21" s="96"/>
      <c r="F21" s="96"/>
      <c r="G21" s="96"/>
      <c r="H21" s="96"/>
      <c r="I21" s="101"/>
      <c r="J21" s="98"/>
      <c r="K21" s="98"/>
      <c r="L21" s="98"/>
      <c r="M21" s="98"/>
      <c r="N21" s="98"/>
      <c r="O21" s="98"/>
      <c r="P21" s="98">
        <v>4.8000000000000001E-2</v>
      </c>
      <c r="Q21" s="98">
        <v>3.7999999999999999E-2</v>
      </c>
      <c r="R21" s="98">
        <v>4.1000000000000002E-2</v>
      </c>
      <c r="S21" s="98">
        <v>4.3999999999999997E-2</v>
      </c>
      <c r="T21" s="98">
        <v>4.3999999999999997E-2</v>
      </c>
      <c r="U21" s="98">
        <v>6.6000000000000003E-2</v>
      </c>
      <c r="V21" s="133">
        <v>0.114</v>
      </c>
      <c r="W21" s="133">
        <v>0.115</v>
      </c>
      <c r="X21" s="133">
        <v>0.115</v>
      </c>
      <c r="Y21" s="152" t="s">
        <v>176</v>
      </c>
      <c r="Z21" s="161"/>
    </row>
    <row r="22" spans="1:26" s="75" customFormat="1" x14ac:dyDescent="0.3">
      <c r="A22" s="62"/>
      <c r="B22" s="82"/>
      <c r="C22" s="69"/>
      <c r="D22" s="69"/>
      <c r="E22" s="69"/>
      <c r="F22" s="69"/>
      <c r="G22" s="69"/>
      <c r="H22" s="69"/>
      <c r="I22" s="65"/>
      <c r="J22" s="60"/>
      <c r="K22" s="60"/>
      <c r="L22" s="60"/>
      <c r="M22" s="60"/>
      <c r="N22" s="60"/>
      <c r="O22" s="60"/>
      <c r="P22" s="60"/>
      <c r="Q22" s="60"/>
      <c r="R22" s="60"/>
      <c r="S22" s="60"/>
      <c r="T22" s="60"/>
      <c r="U22" s="60"/>
      <c r="V22" s="149"/>
      <c r="W22" s="149"/>
      <c r="X22" s="149"/>
      <c r="Y22" s="152"/>
      <c r="Z22" s="160"/>
    </row>
    <row r="23" spans="1:26" s="75" customFormat="1" x14ac:dyDescent="0.3">
      <c r="A23" s="62" t="s">
        <v>88</v>
      </c>
      <c r="B23" s="82" t="s">
        <v>125</v>
      </c>
      <c r="C23" s="96"/>
      <c r="D23" s="96"/>
      <c r="E23" s="96"/>
      <c r="F23" s="96"/>
      <c r="G23" s="96"/>
      <c r="H23" s="96"/>
      <c r="I23" s="101"/>
      <c r="J23" s="98"/>
      <c r="K23" s="98"/>
      <c r="L23" s="98"/>
      <c r="M23" s="98"/>
      <c r="N23" s="98"/>
      <c r="O23" s="98"/>
      <c r="P23" s="98">
        <v>3.6999999999999998E-2</v>
      </c>
      <c r="Q23" s="98">
        <v>3.5000000000000003E-2</v>
      </c>
      <c r="R23" s="98">
        <v>3.4000000000000002E-2</v>
      </c>
      <c r="S23" s="98">
        <v>2.7E-2</v>
      </c>
      <c r="T23" s="98">
        <v>2.8000000000000001E-2</v>
      </c>
      <c r="U23" s="98">
        <v>3.3000000000000002E-2</v>
      </c>
      <c r="V23" s="133">
        <v>3.3000000000000002E-2</v>
      </c>
      <c r="W23" s="133">
        <v>3.4000000000000002E-2</v>
      </c>
      <c r="X23" s="133">
        <v>3.5000000000000003E-2</v>
      </c>
      <c r="Y23" s="152" t="s">
        <v>176</v>
      </c>
      <c r="Z23" s="161"/>
    </row>
    <row r="24" spans="1:26" s="75" customFormat="1" x14ac:dyDescent="0.3">
      <c r="A24" s="62" t="s">
        <v>89</v>
      </c>
      <c r="B24" s="76" t="s">
        <v>126</v>
      </c>
      <c r="C24" s="96"/>
      <c r="D24" s="96"/>
      <c r="E24" s="96"/>
      <c r="F24" s="96"/>
      <c r="G24" s="96"/>
      <c r="H24" s="96"/>
      <c r="I24" s="101"/>
      <c r="J24" s="98"/>
      <c r="K24" s="98"/>
      <c r="L24" s="98"/>
      <c r="M24" s="98"/>
      <c r="N24" s="98"/>
      <c r="O24" s="98"/>
      <c r="P24" s="98">
        <v>0.39900000000000002</v>
      </c>
      <c r="Q24" s="98">
        <v>0.39500000000000002</v>
      </c>
      <c r="R24" s="98">
        <v>0.34200000000000003</v>
      </c>
      <c r="S24" s="98">
        <v>0.33800000000000002</v>
      </c>
      <c r="T24" s="98">
        <v>0.375</v>
      </c>
      <c r="U24" s="177">
        <v>0.35499999999999998</v>
      </c>
      <c r="V24" s="133">
        <v>0.29599999999999999</v>
      </c>
      <c r="W24" s="133">
        <v>0.31</v>
      </c>
      <c r="X24" s="133">
        <v>0.33</v>
      </c>
      <c r="Y24" s="152" t="s">
        <v>176</v>
      </c>
      <c r="Z24" s="161"/>
    </row>
    <row r="25" spans="1:26" s="75" customFormat="1" x14ac:dyDescent="0.3">
      <c r="A25" s="62" t="s">
        <v>90</v>
      </c>
      <c r="B25" s="76" t="s">
        <v>127</v>
      </c>
      <c r="C25" s="96"/>
      <c r="D25" s="96"/>
      <c r="E25" s="96"/>
      <c r="F25" s="96"/>
      <c r="G25" s="96"/>
      <c r="H25" s="96"/>
      <c r="I25" s="101"/>
      <c r="J25" s="98"/>
      <c r="K25" s="98"/>
      <c r="L25" s="98"/>
      <c r="M25" s="98"/>
      <c r="N25" s="98"/>
      <c r="O25" s="98"/>
      <c r="P25" s="98">
        <v>0.50700000000000001</v>
      </c>
      <c r="Q25" s="98">
        <v>0.55600000000000005</v>
      </c>
      <c r="R25" s="98">
        <v>0.57099999999999995</v>
      </c>
      <c r="S25" s="98">
        <v>0.56799999999999995</v>
      </c>
      <c r="T25" s="98">
        <v>0.66</v>
      </c>
      <c r="U25" s="177">
        <v>0.65400000000000003</v>
      </c>
      <c r="V25" s="133">
        <v>0.61099999999999999</v>
      </c>
      <c r="W25" s="133">
        <v>0.62</v>
      </c>
      <c r="X25" s="133">
        <v>0.63</v>
      </c>
      <c r="Y25" s="152" t="s">
        <v>176</v>
      </c>
      <c r="Z25" s="161"/>
    </row>
    <row r="26" spans="1:26" s="75" customFormat="1" x14ac:dyDescent="0.3">
      <c r="A26" s="62" t="s">
        <v>98</v>
      </c>
      <c r="B26" s="76" t="s">
        <v>128</v>
      </c>
      <c r="C26" s="96"/>
      <c r="D26" s="96"/>
      <c r="E26" s="96"/>
      <c r="F26" s="96"/>
      <c r="G26" s="96"/>
      <c r="H26" s="96"/>
      <c r="I26" s="101"/>
      <c r="J26" s="98"/>
      <c r="K26" s="98"/>
      <c r="L26" s="98"/>
      <c r="M26" s="98"/>
      <c r="N26" s="98"/>
      <c r="O26" s="98"/>
      <c r="P26" s="98">
        <v>0.53700000000000003</v>
      </c>
      <c r="Q26" s="98">
        <v>0.56699999999999995</v>
      </c>
      <c r="R26" s="98">
        <v>0.51</v>
      </c>
      <c r="S26" s="98">
        <v>0.50600000000000001</v>
      </c>
      <c r="T26" s="98">
        <v>0.54600000000000004</v>
      </c>
      <c r="U26" s="177">
        <v>0.495</v>
      </c>
      <c r="V26" s="133">
        <v>0.48099999999999998</v>
      </c>
      <c r="W26" s="133">
        <v>0.5</v>
      </c>
      <c r="X26" s="133">
        <v>0.5</v>
      </c>
      <c r="Y26" s="152" t="s">
        <v>176</v>
      </c>
      <c r="Z26" s="161"/>
    </row>
    <row r="27" spans="1:26" s="75" customFormat="1" x14ac:dyDescent="0.3">
      <c r="A27" s="62" t="s">
        <v>99</v>
      </c>
      <c r="B27" s="76" t="s">
        <v>129</v>
      </c>
      <c r="C27" s="69"/>
      <c r="D27" s="69"/>
      <c r="E27" s="69"/>
      <c r="F27" s="69"/>
      <c r="G27" s="69"/>
      <c r="H27" s="69"/>
      <c r="I27" s="65"/>
      <c r="J27" s="60"/>
      <c r="K27" s="60"/>
      <c r="L27" s="60"/>
      <c r="M27" s="60"/>
      <c r="N27" s="60"/>
      <c r="O27" s="60"/>
      <c r="P27" s="60">
        <v>168</v>
      </c>
      <c r="Q27" s="60">
        <v>181</v>
      </c>
      <c r="R27" s="60">
        <v>190</v>
      </c>
      <c r="S27" s="60">
        <v>185</v>
      </c>
      <c r="T27" s="60">
        <v>192</v>
      </c>
      <c r="U27" s="60">
        <v>192</v>
      </c>
      <c r="V27" s="181">
        <v>210</v>
      </c>
      <c r="W27" s="181">
        <v>210</v>
      </c>
      <c r="X27" s="181">
        <v>215</v>
      </c>
      <c r="Y27" s="152" t="s">
        <v>176</v>
      </c>
      <c r="Z27" s="160"/>
    </row>
    <row r="28" spans="1:26" s="75" customFormat="1" x14ac:dyDescent="0.3">
      <c r="A28" s="62" t="s">
        <v>100</v>
      </c>
      <c r="B28" s="76" t="s">
        <v>179</v>
      </c>
      <c r="C28" s="69"/>
      <c r="D28" s="69"/>
      <c r="E28" s="69"/>
      <c r="F28" s="69"/>
      <c r="G28" s="69"/>
      <c r="H28" s="69"/>
      <c r="I28" s="65"/>
      <c r="J28" s="60"/>
      <c r="K28" s="60"/>
      <c r="L28" s="60"/>
      <c r="M28" s="60"/>
      <c r="N28" s="60"/>
      <c r="O28" s="60"/>
      <c r="P28" s="149">
        <v>111</v>
      </c>
      <c r="Q28" s="149">
        <v>145</v>
      </c>
      <c r="R28" s="60">
        <v>178</v>
      </c>
      <c r="S28" s="60">
        <v>173</v>
      </c>
      <c r="T28" s="60">
        <v>143</v>
      </c>
      <c r="U28" s="60">
        <v>155</v>
      </c>
      <c r="V28" s="181">
        <v>158</v>
      </c>
      <c r="W28" s="181">
        <v>160</v>
      </c>
      <c r="X28" s="181">
        <v>165</v>
      </c>
      <c r="Y28" s="152" t="s">
        <v>176</v>
      </c>
      <c r="Z28" s="160"/>
    </row>
    <row r="29" spans="1:26" s="75" customFormat="1" x14ac:dyDescent="0.3">
      <c r="A29" s="62" t="s">
        <v>101</v>
      </c>
      <c r="B29" s="76" t="s">
        <v>130</v>
      </c>
      <c r="C29" s="69"/>
      <c r="D29" s="69"/>
      <c r="E29" s="69"/>
      <c r="F29" s="69"/>
      <c r="G29" s="69"/>
      <c r="H29" s="69"/>
      <c r="I29" s="65"/>
      <c r="J29" s="60"/>
      <c r="K29" s="60"/>
      <c r="L29" s="60"/>
      <c r="M29" s="60"/>
      <c r="N29" s="60"/>
      <c r="O29" s="60"/>
      <c r="P29" s="149">
        <v>66</v>
      </c>
      <c r="Q29" s="149">
        <v>80</v>
      </c>
      <c r="R29" s="60">
        <v>81</v>
      </c>
      <c r="S29" s="60">
        <v>79</v>
      </c>
      <c r="T29" s="60">
        <v>73</v>
      </c>
      <c r="U29" s="60">
        <v>81</v>
      </c>
      <c r="V29" s="181">
        <v>67</v>
      </c>
      <c r="W29" s="181">
        <v>70</v>
      </c>
      <c r="X29" s="181">
        <v>73</v>
      </c>
      <c r="Y29" s="152" t="s">
        <v>176</v>
      </c>
      <c r="Z29" s="160"/>
    </row>
    <row r="30" spans="1:26" s="75" customFormat="1" x14ac:dyDescent="0.3">
      <c r="A30" s="62" t="s">
        <v>102</v>
      </c>
      <c r="B30" s="76" t="s">
        <v>131</v>
      </c>
      <c r="C30" s="69"/>
      <c r="D30" s="69"/>
      <c r="E30" s="69"/>
      <c r="F30" s="69"/>
      <c r="G30" s="69"/>
      <c r="H30" s="69"/>
      <c r="I30" s="65"/>
      <c r="J30" s="60"/>
      <c r="K30" s="60"/>
      <c r="L30" s="60"/>
      <c r="M30" s="60"/>
      <c r="N30" s="60"/>
      <c r="O30" s="60"/>
      <c r="P30" s="149">
        <v>54</v>
      </c>
      <c r="Q30" s="149">
        <v>40</v>
      </c>
      <c r="R30" s="60">
        <v>45</v>
      </c>
      <c r="S30" s="60">
        <v>67</v>
      </c>
      <c r="T30" s="60">
        <v>70</v>
      </c>
      <c r="U30" s="60">
        <v>65</v>
      </c>
      <c r="V30" s="149">
        <v>90</v>
      </c>
      <c r="W30" s="149">
        <v>70</v>
      </c>
      <c r="X30" s="149">
        <v>80</v>
      </c>
      <c r="Y30" s="152" t="s">
        <v>176</v>
      </c>
      <c r="Z30" s="160"/>
    </row>
    <row r="31" spans="1:26" s="75" customFormat="1" x14ac:dyDescent="0.3">
      <c r="A31" s="62" t="s">
        <v>103</v>
      </c>
      <c r="B31" s="76" t="s">
        <v>132</v>
      </c>
      <c r="C31" s="94"/>
      <c r="D31" s="94"/>
      <c r="E31" s="94"/>
      <c r="F31" s="94"/>
      <c r="G31" s="94"/>
      <c r="H31" s="94"/>
      <c r="I31" s="100"/>
      <c r="J31" s="95"/>
      <c r="K31" s="95"/>
      <c r="L31" s="95"/>
      <c r="M31" s="95"/>
      <c r="N31" s="95"/>
      <c r="O31" s="95"/>
      <c r="P31" s="134">
        <v>1</v>
      </c>
      <c r="Q31" s="134">
        <v>1</v>
      </c>
      <c r="R31" s="95">
        <v>1</v>
      </c>
      <c r="S31" s="95">
        <v>1</v>
      </c>
      <c r="T31" s="95">
        <v>1</v>
      </c>
      <c r="U31" s="95">
        <v>1</v>
      </c>
      <c r="V31" s="134">
        <v>1</v>
      </c>
      <c r="W31" s="134">
        <v>1</v>
      </c>
      <c r="X31" s="134">
        <v>1</v>
      </c>
      <c r="Y31" s="152" t="s">
        <v>176</v>
      </c>
      <c r="Z31" s="158"/>
    </row>
    <row r="32" spans="1:26" s="75" customFormat="1" x14ac:dyDescent="0.3">
      <c r="A32" s="62" t="s">
        <v>104</v>
      </c>
      <c r="B32" s="76" t="s">
        <v>133</v>
      </c>
      <c r="C32" s="69"/>
      <c r="D32" s="69"/>
      <c r="E32" s="69"/>
      <c r="F32" s="69"/>
      <c r="G32" s="69"/>
      <c r="H32" s="69"/>
      <c r="I32" s="65"/>
      <c r="J32" s="60"/>
      <c r="K32" s="60"/>
      <c r="L32" s="60"/>
      <c r="M32" s="60"/>
      <c r="N32" s="60"/>
      <c r="O32" s="60"/>
      <c r="P32" s="149">
        <v>13</v>
      </c>
      <c r="Q32" s="150" t="s">
        <v>168</v>
      </c>
      <c r="R32" s="60">
        <v>18</v>
      </c>
      <c r="S32" s="60">
        <v>19</v>
      </c>
      <c r="T32" s="60">
        <v>20</v>
      </c>
      <c r="U32" s="60">
        <v>18</v>
      </c>
      <c r="V32" s="149">
        <v>25</v>
      </c>
      <c r="W32" s="149">
        <v>20</v>
      </c>
      <c r="X32" s="149">
        <v>25</v>
      </c>
      <c r="Y32" s="152" t="s">
        <v>176</v>
      </c>
      <c r="Z32" s="160"/>
    </row>
    <row r="33" spans="1:26" s="75" customFormat="1" x14ac:dyDescent="0.3">
      <c r="A33" s="62" t="s">
        <v>105</v>
      </c>
      <c r="B33" s="76" t="s">
        <v>134</v>
      </c>
      <c r="C33" s="94"/>
      <c r="D33" s="94"/>
      <c r="E33" s="94"/>
      <c r="F33" s="94"/>
      <c r="G33" s="94"/>
      <c r="H33" s="94"/>
      <c r="I33" s="100"/>
      <c r="J33" s="95"/>
      <c r="K33" s="95"/>
      <c r="L33" s="95"/>
      <c r="M33" s="95"/>
      <c r="N33" s="95"/>
      <c r="O33" s="95"/>
      <c r="P33" s="134">
        <v>0.38</v>
      </c>
      <c r="Q33" s="134">
        <v>0.33</v>
      </c>
      <c r="R33" s="95">
        <v>0.26</v>
      </c>
      <c r="S33" s="95">
        <v>0.23</v>
      </c>
      <c r="T33" s="134">
        <v>0.26</v>
      </c>
      <c r="U33" s="134">
        <v>0.21</v>
      </c>
      <c r="V33" s="134">
        <v>0.48</v>
      </c>
      <c r="W33" s="134">
        <v>0.48</v>
      </c>
      <c r="X33" s="134">
        <v>0.5</v>
      </c>
      <c r="Y33" s="152" t="s">
        <v>176</v>
      </c>
      <c r="Z33" s="162"/>
    </row>
    <row r="34" spans="1:26" s="75" customFormat="1" x14ac:dyDescent="0.3">
      <c r="A34" s="62" t="s">
        <v>106</v>
      </c>
      <c r="B34" s="76" t="s">
        <v>111</v>
      </c>
      <c r="C34" s="94"/>
      <c r="D34" s="94"/>
      <c r="E34" s="94"/>
      <c r="F34" s="94"/>
      <c r="G34" s="94"/>
      <c r="H34" s="94"/>
      <c r="I34" s="100"/>
      <c r="J34" s="95"/>
      <c r="K34" s="95"/>
      <c r="L34" s="95"/>
      <c r="M34" s="95"/>
      <c r="N34" s="95"/>
      <c r="O34" s="95"/>
      <c r="P34" s="134">
        <v>0.93</v>
      </c>
      <c r="Q34" s="134">
        <v>1</v>
      </c>
      <c r="R34" s="95">
        <v>1</v>
      </c>
      <c r="S34" s="95">
        <v>0.96</v>
      </c>
      <c r="T34" s="95">
        <v>0.9</v>
      </c>
      <c r="U34" s="95">
        <v>1</v>
      </c>
      <c r="V34" s="134">
        <v>1</v>
      </c>
      <c r="W34" s="134">
        <v>0.98</v>
      </c>
      <c r="X34" s="134">
        <v>0.98</v>
      </c>
      <c r="Y34" s="152" t="s">
        <v>176</v>
      </c>
      <c r="Z34" s="158"/>
    </row>
    <row r="35" spans="1:26" s="75" customFormat="1" x14ac:dyDescent="0.3">
      <c r="A35" s="62" t="s">
        <v>107</v>
      </c>
      <c r="B35" s="76" t="s">
        <v>135</v>
      </c>
      <c r="C35" s="94"/>
      <c r="D35" s="94"/>
      <c r="E35" s="94"/>
      <c r="F35" s="94"/>
      <c r="G35" s="94"/>
      <c r="H35" s="94"/>
      <c r="I35" s="100"/>
      <c r="J35" s="95"/>
      <c r="K35" s="95"/>
      <c r="L35" s="95"/>
      <c r="M35" s="95"/>
      <c r="N35" s="95"/>
      <c r="O35" s="95"/>
      <c r="P35" s="134">
        <v>0.79</v>
      </c>
      <c r="Q35" s="134">
        <v>0.84</v>
      </c>
      <c r="R35" s="95">
        <v>0.8</v>
      </c>
      <c r="S35" s="95">
        <v>0.82</v>
      </c>
      <c r="T35" s="95">
        <v>0.9</v>
      </c>
      <c r="U35" s="95">
        <v>0.87</v>
      </c>
      <c r="V35" s="134">
        <v>0.81</v>
      </c>
      <c r="W35" s="134">
        <v>0.85</v>
      </c>
      <c r="X35" s="134">
        <v>0.9</v>
      </c>
      <c r="Y35" s="152" t="s">
        <v>176</v>
      </c>
      <c r="Z35" s="158"/>
    </row>
    <row r="36" spans="1:26" s="75" customFormat="1" x14ac:dyDescent="0.3">
      <c r="A36" s="62" t="s">
        <v>108</v>
      </c>
      <c r="B36" s="76" t="s">
        <v>136</v>
      </c>
      <c r="C36" s="94"/>
      <c r="D36" s="94"/>
      <c r="E36" s="94"/>
      <c r="F36" s="94"/>
      <c r="G36" s="94"/>
      <c r="H36" s="94"/>
      <c r="I36" s="100"/>
      <c r="J36" s="95"/>
      <c r="K36" s="95"/>
      <c r="L36" s="95"/>
      <c r="M36" s="95"/>
      <c r="N36" s="95"/>
      <c r="O36" s="95"/>
      <c r="P36" s="134">
        <v>0.7</v>
      </c>
      <c r="Q36" s="134">
        <v>0.63</v>
      </c>
      <c r="R36" s="95">
        <v>0.73</v>
      </c>
      <c r="S36" s="95">
        <v>0.7</v>
      </c>
      <c r="T36" s="95">
        <v>0.64</v>
      </c>
      <c r="U36" s="95">
        <v>0.7</v>
      </c>
      <c r="V36" s="134">
        <v>0.76</v>
      </c>
      <c r="W36" s="134">
        <v>0.7</v>
      </c>
      <c r="X36" s="134">
        <v>0.75</v>
      </c>
      <c r="Y36" s="152" t="s">
        <v>176</v>
      </c>
      <c r="Z36" s="158"/>
    </row>
    <row r="37" spans="1:26" s="75" customFormat="1" x14ac:dyDescent="0.3">
      <c r="A37" s="62" t="s">
        <v>109</v>
      </c>
      <c r="B37" s="76" t="s">
        <v>137</v>
      </c>
      <c r="C37" s="94"/>
      <c r="D37" s="94"/>
      <c r="E37" s="94"/>
      <c r="F37" s="94"/>
      <c r="G37" s="94"/>
      <c r="H37" s="94"/>
      <c r="I37" s="100"/>
      <c r="J37" s="95"/>
      <c r="K37" s="95"/>
      <c r="L37" s="95"/>
      <c r="M37" s="95"/>
      <c r="N37" s="95"/>
      <c r="O37" s="95"/>
      <c r="P37" s="134">
        <v>0.9</v>
      </c>
      <c r="Q37" s="134">
        <v>0.81</v>
      </c>
      <c r="R37" s="95">
        <v>0.8</v>
      </c>
      <c r="S37" s="95">
        <v>0.82</v>
      </c>
      <c r="T37" s="95">
        <v>0.86</v>
      </c>
      <c r="U37" s="95">
        <v>0.82</v>
      </c>
      <c r="V37" s="134">
        <v>0.91</v>
      </c>
      <c r="W37" s="134">
        <v>0.98</v>
      </c>
      <c r="X37" s="134">
        <v>0.98</v>
      </c>
      <c r="Y37" s="152" t="s">
        <v>176</v>
      </c>
      <c r="Z37" s="158"/>
    </row>
    <row r="38" spans="1:26" s="75" customFormat="1" x14ac:dyDescent="0.3">
      <c r="A38" s="62" t="s">
        <v>110</v>
      </c>
      <c r="B38" s="76" t="s">
        <v>138</v>
      </c>
      <c r="C38" s="94"/>
      <c r="D38" s="94"/>
      <c r="E38" s="94"/>
      <c r="F38" s="94"/>
      <c r="G38" s="94"/>
      <c r="H38" s="94"/>
      <c r="I38" s="100"/>
      <c r="J38" s="95"/>
      <c r="K38" s="95"/>
      <c r="L38" s="95"/>
      <c r="M38" s="95"/>
      <c r="N38" s="95"/>
      <c r="O38" s="95"/>
      <c r="P38" s="134">
        <v>0.91</v>
      </c>
      <c r="Q38" s="134">
        <v>0.85</v>
      </c>
      <c r="R38" s="95">
        <v>0.86</v>
      </c>
      <c r="S38" s="95">
        <v>0.95</v>
      </c>
      <c r="T38" s="95">
        <v>0.94</v>
      </c>
      <c r="U38" s="95">
        <v>0.88</v>
      </c>
      <c r="V38" s="134">
        <v>0.89</v>
      </c>
      <c r="W38" s="134">
        <v>0.9</v>
      </c>
      <c r="X38" s="134">
        <v>0.95</v>
      </c>
      <c r="Y38" s="152" t="s">
        <v>176</v>
      </c>
      <c r="Z38" s="158"/>
    </row>
    <row r="39" spans="1:26" s="75" customFormat="1" x14ac:dyDescent="0.3">
      <c r="A39" s="62"/>
      <c r="B39" s="76"/>
      <c r="C39" s="69"/>
      <c r="D39" s="69"/>
      <c r="E39" s="69"/>
      <c r="F39" s="69"/>
      <c r="G39" s="69"/>
      <c r="H39" s="69"/>
      <c r="I39" s="65"/>
      <c r="J39" s="60"/>
      <c r="K39" s="60"/>
      <c r="L39" s="60"/>
      <c r="M39" s="60"/>
      <c r="N39" s="60"/>
      <c r="O39" s="60"/>
      <c r="P39" s="149"/>
      <c r="Q39" s="149"/>
      <c r="R39" s="60"/>
      <c r="S39" s="60"/>
      <c r="T39" s="60"/>
      <c r="U39" s="60"/>
      <c r="V39" s="149"/>
      <c r="W39" s="149"/>
      <c r="X39" s="149"/>
      <c r="Y39" s="152"/>
      <c r="Z39" s="160"/>
    </row>
    <row r="40" spans="1:26" s="75" customFormat="1" ht="33" x14ac:dyDescent="0.3">
      <c r="A40" s="62" t="s">
        <v>34</v>
      </c>
      <c r="B40" s="82" t="s">
        <v>167</v>
      </c>
      <c r="C40" s="69"/>
      <c r="D40" s="69"/>
      <c r="E40" s="69"/>
      <c r="F40" s="69"/>
      <c r="G40" s="69"/>
      <c r="H40" s="69"/>
      <c r="I40" s="65"/>
      <c r="J40" s="60"/>
      <c r="K40" s="60"/>
      <c r="L40" s="60"/>
      <c r="M40" s="60"/>
      <c r="N40" s="60"/>
      <c r="O40" s="60"/>
      <c r="P40" s="149">
        <v>98</v>
      </c>
      <c r="Q40" s="149">
        <v>90</v>
      </c>
      <c r="R40" s="60">
        <v>84</v>
      </c>
      <c r="S40" s="60">
        <v>85</v>
      </c>
      <c r="T40" s="60">
        <v>77</v>
      </c>
      <c r="U40" s="137">
        <v>70</v>
      </c>
      <c r="V40" s="149">
        <v>70</v>
      </c>
      <c r="W40" s="149">
        <v>75</v>
      </c>
      <c r="X40" s="149">
        <v>80</v>
      </c>
      <c r="Y40" s="152" t="s">
        <v>176</v>
      </c>
      <c r="Z40" s="160"/>
    </row>
    <row r="41" spans="1:26" s="75" customFormat="1" x14ac:dyDescent="0.3">
      <c r="A41" s="62" t="s">
        <v>35</v>
      </c>
      <c r="B41" s="76" t="s">
        <v>145</v>
      </c>
      <c r="C41" s="102"/>
      <c r="D41" s="102"/>
      <c r="E41" s="102"/>
      <c r="F41" s="102"/>
      <c r="G41" s="102"/>
      <c r="H41" s="102"/>
      <c r="I41" s="103"/>
      <c r="J41" s="104"/>
      <c r="K41" s="104"/>
      <c r="L41" s="104"/>
      <c r="M41" s="104"/>
      <c r="N41" s="104"/>
      <c r="O41" s="104"/>
      <c r="P41" s="153">
        <v>28</v>
      </c>
      <c r="Q41" s="153">
        <v>33</v>
      </c>
      <c r="R41" s="154">
        <v>28</v>
      </c>
      <c r="S41" s="154">
        <v>29</v>
      </c>
      <c r="T41" s="154">
        <v>26.1</v>
      </c>
      <c r="U41" s="154">
        <v>30.1</v>
      </c>
      <c r="V41" s="153">
        <v>30</v>
      </c>
      <c r="W41" s="153">
        <v>32</v>
      </c>
      <c r="X41" s="153">
        <v>34</v>
      </c>
      <c r="Y41" s="152" t="s">
        <v>176</v>
      </c>
      <c r="Z41" s="163"/>
    </row>
    <row r="42" spans="1:26" s="75" customFormat="1" x14ac:dyDescent="0.3">
      <c r="A42" s="62" t="s">
        <v>47</v>
      </c>
      <c r="B42" s="76" t="s">
        <v>139</v>
      </c>
      <c r="C42" s="93"/>
      <c r="D42" s="93"/>
      <c r="E42" s="93"/>
      <c r="F42" s="93"/>
      <c r="G42" s="93"/>
      <c r="H42" s="93"/>
      <c r="I42" s="93"/>
      <c r="J42" s="93"/>
      <c r="K42" s="93"/>
      <c r="L42" s="93"/>
      <c r="M42" s="93"/>
      <c r="N42" s="93"/>
      <c r="O42" s="93"/>
      <c r="P42" s="132">
        <v>2.5</v>
      </c>
      <c r="Q42" s="132">
        <v>2.7</v>
      </c>
      <c r="R42" s="93">
        <v>3.2</v>
      </c>
      <c r="S42" s="132">
        <v>2.8</v>
      </c>
      <c r="T42" s="136">
        <v>3.3</v>
      </c>
      <c r="U42" s="136">
        <v>3.3</v>
      </c>
      <c r="V42" s="132">
        <v>3.1</v>
      </c>
      <c r="W42" s="132">
        <v>3.2</v>
      </c>
      <c r="X42" s="132">
        <v>3.3</v>
      </c>
      <c r="Y42" s="152" t="s">
        <v>176</v>
      </c>
      <c r="Z42" s="164"/>
    </row>
    <row r="43" spans="1:26" s="75" customFormat="1" x14ac:dyDescent="0.3">
      <c r="A43" s="62" t="s">
        <v>48</v>
      </c>
      <c r="B43" s="82" t="s">
        <v>146</v>
      </c>
      <c r="C43" s="69"/>
      <c r="D43" s="69"/>
      <c r="E43" s="69"/>
      <c r="F43" s="69"/>
      <c r="G43" s="69"/>
      <c r="H43" s="69"/>
      <c r="I43" s="65"/>
      <c r="J43" s="60"/>
      <c r="K43" s="60"/>
      <c r="L43" s="60"/>
      <c r="M43" s="60"/>
      <c r="N43" s="60"/>
      <c r="O43" s="60"/>
      <c r="P43" s="149">
        <v>32</v>
      </c>
      <c r="Q43" s="149">
        <v>37</v>
      </c>
      <c r="R43" s="60">
        <v>33</v>
      </c>
      <c r="S43" s="60">
        <v>52</v>
      </c>
      <c r="T43" s="137">
        <v>58</v>
      </c>
      <c r="U43" s="138">
        <v>48</v>
      </c>
      <c r="V43" s="149">
        <v>54</v>
      </c>
      <c r="W43" s="149">
        <v>55</v>
      </c>
      <c r="X43" s="149">
        <v>55</v>
      </c>
      <c r="Y43" s="152" t="s">
        <v>176</v>
      </c>
      <c r="Z43" s="159"/>
    </row>
    <row r="44" spans="1:26" s="75" customFormat="1" x14ac:dyDescent="0.3">
      <c r="A44" s="62" t="s">
        <v>56</v>
      </c>
      <c r="B44" s="76" t="s">
        <v>147</v>
      </c>
      <c r="C44" s="69"/>
      <c r="D44" s="69"/>
      <c r="E44" s="69"/>
      <c r="F44" s="69"/>
      <c r="G44" s="69"/>
      <c r="H44" s="69"/>
      <c r="I44" s="65"/>
      <c r="J44" s="60"/>
      <c r="K44" s="60"/>
      <c r="L44" s="60"/>
      <c r="M44" s="60"/>
      <c r="N44" s="60"/>
      <c r="O44" s="60"/>
      <c r="P44" s="149">
        <v>6</v>
      </c>
      <c r="Q44" s="149">
        <v>8</v>
      </c>
      <c r="R44" s="60">
        <v>4</v>
      </c>
      <c r="S44" s="60">
        <v>11</v>
      </c>
      <c r="T44" s="137">
        <v>7</v>
      </c>
      <c r="U44" s="138">
        <v>7</v>
      </c>
      <c r="V44" s="149">
        <v>7</v>
      </c>
      <c r="W44" s="149">
        <v>10</v>
      </c>
      <c r="X44" s="149">
        <v>10</v>
      </c>
      <c r="Y44" s="152" t="s">
        <v>176</v>
      </c>
      <c r="Z44" s="165"/>
    </row>
    <row r="45" spans="1:26" s="75" customFormat="1" x14ac:dyDescent="0.3">
      <c r="A45" s="62" t="s">
        <v>57</v>
      </c>
      <c r="B45" s="76" t="s">
        <v>148</v>
      </c>
      <c r="C45" s="69"/>
      <c r="D45" s="69"/>
      <c r="E45" s="69"/>
      <c r="F45" s="69"/>
      <c r="G45" s="69"/>
      <c r="H45" s="69"/>
      <c r="I45" s="65"/>
      <c r="J45" s="60"/>
      <c r="K45" s="60"/>
      <c r="L45" s="60"/>
      <c r="M45" s="60"/>
      <c r="N45" s="60"/>
      <c r="O45" s="60"/>
      <c r="P45" s="149">
        <v>26</v>
      </c>
      <c r="Q45" s="149">
        <v>29</v>
      </c>
      <c r="R45" s="60">
        <v>29</v>
      </c>
      <c r="S45" s="60">
        <v>41</v>
      </c>
      <c r="T45" s="137">
        <v>51</v>
      </c>
      <c r="U45" s="138">
        <v>41</v>
      </c>
      <c r="V45" s="149">
        <v>47</v>
      </c>
      <c r="W45" s="149">
        <v>45</v>
      </c>
      <c r="X45" s="149">
        <v>45</v>
      </c>
      <c r="Y45" s="152" t="s">
        <v>176</v>
      </c>
      <c r="Z45" s="159"/>
    </row>
    <row r="46" spans="1:26" s="75" customFormat="1" x14ac:dyDescent="0.3">
      <c r="A46" s="62"/>
      <c r="B46" s="76"/>
      <c r="C46" s="69"/>
      <c r="D46" s="69"/>
      <c r="E46" s="69"/>
      <c r="F46" s="69"/>
      <c r="G46" s="69"/>
      <c r="H46" s="69"/>
      <c r="I46" s="65"/>
      <c r="J46" s="60"/>
      <c r="K46" s="60"/>
      <c r="L46" s="60"/>
      <c r="M46" s="60"/>
      <c r="N46" s="60"/>
      <c r="O46" s="60"/>
      <c r="P46" s="149"/>
      <c r="Q46" s="149"/>
      <c r="R46" s="60"/>
      <c r="S46" s="60"/>
      <c r="T46" s="137"/>
      <c r="U46" s="137"/>
      <c r="V46" s="149"/>
      <c r="W46" s="149"/>
      <c r="X46" s="149"/>
      <c r="Y46" s="152"/>
      <c r="Z46" s="159"/>
    </row>
    <row r="47" spans="1:26" s="75" customFormat="1" x14ac:dyDescent="0.3">
      <c r="A47" s="2" t="s">
        <v>32</v>
      </c>
      <c r="B47" s="76" t="s">
        <v>140</v>
      </c>
      <c r="C47" s="130"/>
      <c r="D47" s="130"/>
      <c r="E47" s="130"/>
      <c r="F47" s="130"/>
      <c r="G47" s="130"/>
      <c r="H47" s="130"/>
      <c r="I47" s="130"/>
      <c r="J47" s="130"/>
      <c r="K47" s="130"/>
      <c r="L47" s="130"/>
      <c r="M47" s="130"/>
      <c r="N47" s="130"/>
      <c r="O47" s="130"/>
      <c r="P47" s="150" t="s">
        <v>168</v>
      </c>
      <c r="Q47" s="150" t="s">
        <v>168</v>
      </c>
      <c r="R47" s="98">
        <v>0.02</v>
      </c>
      <c r="S47" s="98">
        <v>0.03</v>
      </c>
      <c r="T47" s="139">
        <v>0.03</v>
      </c>
      <c r="U47" s="139">
        <v>0.03</v>
      </c>
      <c r="V47" s="133">
        <v>0.02</v>
      </c>
      <c r="W47" s="133">
        <v>0.02</v>
      </c>
      <c r="X47" s="133">
        <v>0.03</v>
      </c>
      <c r="Y47" s="152" t="s">
        <v>176</v>
      </c>
      <c r="Z47" s="166"/>
    </row>
    <row r="48" spans="1:26" s="59" customFormat="1" x14ac:dyDescent="0.3">
      <c r="A48" s="62" t="s">
        <v>33</v>
      </c>
      <c r="B48" s="76" t="s">
        <v>141</v>
      </c>
      <c r="C48" s="130"/>
      <c r="D48" s="130"/>
      <c r="E48" s="130"/>
      <c r="F48" s="130"/>
      <c r="G48" s="130"/>
      <c r="H48" s="130"/>
      <c r="I48" s="130"/>
      <c r="J48" s="130"/>
      <c r="K48" s="130"/>
      <c r="L48" s="130"/>
      <c r="M48" s="130"/>
      <c r="N48" s="130"/>
      <c r="O48" s="130"/>
      <c r="P48" s="150" t="s">
        <v>168</v>
      </c>
      <c r="Q48" s="150" t="s">
        <v>168</v>
      </c>
      <c r="R48" s="98">
        <v>0.02</v>
      </c>
      <c r="S48" s="98">
        <v>0.04</v>
      </c>
      <c r="T48" s="139">
        <v>0.05</v>
      </c>
      <c r="U48" s="139">
        <v>0.04</v>
      </c>
      <c r="V48" s="133">
        <v>0.02</v>
      </c>
      <c r="W48" s="133">
        <v>0.02</v>
      </c>
      <c r="X48" s="133">
        <v>0.03</v>
      </c>
      <c r="Y48" s="152" t="s">
        <v>176</v>
      </c>
      <c r="Z48" s="166"/>
    </row>
    <row r="49" spans="1:27" s="75" customFormat="1" x14ac:dyDescent="0.3">
      <c r="A49" s="62"/>
      <c r="B49" s="76"/>
      <c r="C49" s="60"/>
      <c r="D49" s="60"/>
      <c r="E49" s="60"/>
      <c r="F49" s="60"/>
      <c r="G49" s="60"/>
      <c r="H49" s="60"/>
      <c r="I49" s="60"/>
      <c r="J49" s="60"/>
      <c r="K49" s="60"/>
      <c r="L49" s="60"/>
      <c r="M49" s="60"/>
      <c r="N49" s="60"/>
      <c r="O49" s="60"/>
      <c r="P49" s="149"/>
      <c r="Q49" s="149"/>
      <c r="R49" s="60"/>
      <c r="S49" s="60"/>
      <c r="T49" s="137"/>
      <c r="U49" s="137"/>
      <c r="V49" s="149"/>
      <c r="W49" s="149"/>
      <c r="X49" s="149"/>
      <c r="Y49" s="152"/>
      <c r="Z49" s="159"/>
    </row>
    <row r="50" spans="1:27" s="59" customFormat="1" x14ac:dyDescent="0.3">
      <c r="A50" s="61" t="s">
        <v>38</v>
      </c>
      <c r="B50" s="76" t="s">
        <v>142</v>
      </c>
      <c r="C50" s="130"/>
      <c r="D50" s="130"/>
      <c r="E50" s="130"/>
      <c r="F50" s="130"/>
      <c r="G50" s="130"/>
      <c r="H50" s="130"/>
      <c r="I50" s="130"/>
      <c r="J50" s="130"/>
      <c r="K50" s="130"/>
      <c r="L50" s="130"/>
      <c r="M50" s="130"/>
      <c r="N50" s="130"/>
      <c r="O50" s="130"/>
      <c r="P50" s="150" t="s">
        <v>168</v>
      </c>
      <c r="Q50" s="151">
        <v>13.5</v>
      </c>
      <c r="R50" s="99">
        <v>18.100000000000001</v>
      </c>
      <c r="S50" s="99">
        <v>22.8</v>
      </c>
      <c r="T50" s="140">
        <v>28</v>
      </c>
      <c r="U50" s="140">
        <v>34</v>
      </c>
      <c r="V50" s="182">
        <v>40</v>
      </c>
      <c r="W50" s="182">
        <v>46</v>
      </c>
      <c r="X50" s="182">
        <v>50</v>
      </c>
      <c r="Y50" s="152" t="s">
        <v>176</v>
      </c>
      <c r="Z50" s="167"/>
    </row>
    <row r="51" spans="1:27" s="59" customFormat="1" x14ac:dyDescent="0.3">
      <c r="A51" s="75" t="s">
        <v>50</v>
      </c>
      <c r="B51" s="2" t="s">
        <v>143</v>
      </c>
      <c r="C51" s="96"/>
      <c r="D51" s="96"/>
      <c r="E51" s="96"/>
      <c r="F51" s="96"/>
      <c r="G51" s="96"/>
      <c r="H51" s="96"/>
      <c r="I51" s="97" t="s">
        <v>43</v>
      </c>
      <c r="J51" s="98"/>
      <c r="K51" s="98"/>
      <c r="L51" s="98"/>
      <c r="M51" s="98"/>
      <c r="N51" s="98"/>
      <c r="O51" s="98"/>
      <c r="P51" s="133">
        <v>6.5000000000000002E-2</v>
      </c>
      <c r="Q51" s="133">
        <v>0.13900000000000001</v>
      </c>
      <c r="R51" s="98">
        <v>0.16500000000000001</v>
      </c>
      <c r="S51" s="133">
        <v>0.17</v>
      </c>
      <c r="T51" s="139">
        <v>0.17</v>
      </c>
      <c r="U51" s="139">
        <v>0.17</v>
      </c>
      <c r="V51" s="133">
        <v>0.17</v>
      </c>
      <c r="W51" s="133">
        <v>0.17</v>
      </c>
      <c r="X51" s="133">
        <v>0.17</v>
      </c>
      <c r="Y51" s="152" t="s">
        <v>177</v>
      </c>
      <c r="Z51" s="166"/>
      <c r="AA51" s="176"/>
    </row>
    <row r="52" spans="1:27" s="59" customFormat="1" x14ac:dyDescent="0.3">
      <c r="A52" s="75"/>
      <c r="C52"/>
      <c r="D52"/>
      <c r="E52"/>
      <c r="F52"/>
      <c r="G52"/>
      <c r="H52"/>
      <c r="I52" s="65" t="s">
        <v>44</v>
      </c>
      <c r="J52" s="60"/>
      <c r="K52" s="60"/>
      <c r="L52" s="60"/>
      <c r="M52" s="60"/>
      <c r="N52" s="60"/>
      <c r="O52" s="60"/>
      <c r="P52" s="149"/>
      <c r="Q52" s="149"/>
      <c r="R52" s="60"/>
      <c r="S52" s="60"/>
      <c r="T52" s="137"/>
      <c r="U52" s="137"/>
      <c r="V52" s="149"/>
      <c r="W52" s="149"/>
      <c r="X52" s="149"/>
      <c r="Y52" s="152"/>
      <c r="Z52" s="159"/>
    </row>
    <row r="53" spans="1:27" s="75" customFormat="1" x14ac:dyDescent="0.3">
      <c r="A53" s="75" t="s">
        <v>42</v>
      </c>
      <c r="B53" s="92" t="s">
        <v>149</v>
      </c>
      <c r="C53" s="69"/>
      <c r="D53" s="69"/>
      <c r="E53" s="69"/>
      <c r="F53" s="69"/>
      <c r="G53" s="69"/>
      <c r="H53" s="69"/>
      <c r="I53" s="65"/>
      <c r="J53" s="60"/>
      <c r="K53" s="60"/>
      <c r="L53" s="60"/>
      <c r="M53" s="60"/>
      <c r="N53" s="60"/>
      <c r="O53" s="60"/>
      <c r="P53" s="149">
        <v>121</v>
      </c>
      <c r="Q53" s="149">
        <v>122</v>
      </c>
      <c r="R53" s="60">
        <v>121</v>
      </c>
      <c r="S53" s="60">
        <v>130</v>
      </c>
      <c r="T53" s="60">
        <v>132</v>
      </c>
      <c r="U53" s="60">
        <v>155</v>
      </c>
      <c r="V53" s="149">
        <v>160</v>
      </c>
      <c r="W53" s="149">
        <v>165</v>
      </c>
      <c r="X53" s="149">
        <v>170</v>
      </c>
      <c r="Y53" s="152" t="s">
        <v>176</v>
      </c>
      <c r="Z53" s="160"/>
    </row>
    <row r="54" spans="1:27" s="75" customFormat="1" x14ac:dyDescent="0.3">
      <c r="A54" s="75" t="s">
        <v>53</v>
      </c>
      <c r="B54" s="85" t="s">
        <v>150</v>
      </c>
      <c r="C54" s="69"/>
      <c r="D54" s="69"/>
      <c r="E54" s="69"/>
      <c r="F54" s="69"/>
      <c r="G54" s="69"/>
      <c r="H54" s="69"/>
      <c r="I54" s="65"/>
      <c r="J54" s="60"/>
      <c r="K54" s="60"/>
      <c r="L54" s="60"/>
      <c r="M54" s="60"/>
      <c r="N54" s="60"/>
      <c r="O54" s="60"/>
      <c r="P54" s="149">
        <v>2</v>
      </c>
      <c r="Q54" s="149">
        <v>2</v>
      </c>
      <c r="R54" s="60">
        <v>2</v>
      </c>
      <c r="S54" s="60">
        <v>9</v>
      </c>
      <c r="T54" s="60">
        <v>11</v>
      </c>
      <c r="U54" s="60">
        <v>21</v>
      </c>
      <c r="V54" s="149">
        <v>25</v>
      </c>
      <c r="W54" s="149">
        <v>30</v>
      </c>
      <c r="X54" s="149">
        <v>35</v>
      </c>
      <c r="Y54" s="152" t="s">
        <v>176</v>
      </c>
      <c r="Z54" s="160"/>
    </row>
    <row r="55" spans="1:27" s="75" customFormat="1" x14ac:dyDescent="0.3">
      <c r="A55" s="75" t="s">
        <v>54</v>
      </c>
      <c r="B55" s="85" t="s">
        <v>187</v>
      </c>
      <c r="C55" s="69"/>
      <c r="D55" s="69"/>
      <c r="E55" s="69"/>
      <c r="F55" s="69"/>
      <c r="G55" s="69"/>
      <c r="H55" s="69"/>
      <c r="I55" s="65"/>
      <c r="J55" s="60"/>
      <c r="K55" s="60"/>
      <c r="L55" s="60"/>
      <c r="M55" s="60"/>
      <c r="N55" s="60"/>
      <c r="O55" s="60"/>
      <c r="P55" s="149">
        <v>323</v>
      </c>
      <c r="Q55" s="149">
        <v>329</v>
      </c>
      <c r="R55" s="60">
        <v>337</v>
      </c>
      <c r="S55" s="60">
        <v>340</v>
      </c>
      <c r="T55" s="60">
        <v>342</v>
      </c>
      <c r="U55" s="60">
        <v>373</v>
      </c>
      <c r="V55" s="149">
        <v>375</v>
      </c>
      <c r="W55" s="149">
        <v>380</v>
      </c>
      <c r="X55" s="149">
        <v>385</v>
      </c>
      <c r="Y55" s="152" t="s">
        <v>176</v>
      </c>
      <c r="Z55" s="160"/>
    </row>
    <row r="56" spans="1:27" s="75" customFormat="1" x14ac:dyDescent="0.3">
      <c r="A56" s="75" t="s">
        <v>55</v>
      </c>
      <c r="B56" s="75" t="s">
        <v>144</v>
      </c>
      <c r="C56" s="69"/>
      <c r="D56" s="69"/>
      <c r="E56" s="69"/>
      <c r="F56" s="69"/>
      <c r="G56" s="69"/>
      <c r="H56" s="69"/>
      <c r="I56" s="65"/>
      <c r="J56" s="60"/>
      <c r="K56" s="60"/>
      <c r="L56" s="60"/>
      <c r="M56" s="60"/>
      <c r="N56" s="60"/>
      <c r="O56" s="60"/>
      <c r="P56" s="60">
        <v>476</v>
      </c>
      <c r="Q56" s="60">
        <v>427</v>
      </c>
      <c r="R56" s="60">
        <v>425</v>
      </c>
      <c r="S56" s="60">
        <v>500</v>
      </c>
      <c r="T56" s="60">
        <v>520</v>
      </c>
      <c r="U56" s="60">
        <v>646</v>
      </c>
      <c r="V56" s="149">
        <v>650</v>
      </c>
      <c r="W56" s="149">
        <v>655</v>
      </c>
      <c r="X56" s="149">
        <v>670</v>
      </c>
      <c r="Y56" s="152" t="s">
        <v>176</v>
      </c>
      <c r="Z56" s="160"/>
    </row>
    <row r="57" spans="1:27" s="12" customFormat="1" x14ac:dyDescent="0.3">
      <c r="B57" s="1"/>
      <c r="C57" s="11"/>
      <c r="Z57" s="156"/>
    </row>
  </sheetData>
  <printOptions horizontalCentered="1"/>
  <pageMargins left="0.2" right="0.2"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MFR - DO NOT EDIT</vt:lpstr>
      <vt:lpstr>All Data</vt:lpstr>
      <vt:lpstr>'All Data'!Print_Area</vt:lpstr>
      <vt:lpstr>'MFR - DO NOT EDIT'!Print_Area</vt:lpstr>
      <vt:lpstr>'All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Morgan State University</dc:title>
  <dc:creator>DBM</dc:creator>
  <cp:lastModifiedBy>cr</cp:lastModifiedBy>
  <cp:lastPrinted>2018-01-02T15:21:11Z</cp:lastPrinted>
  <dcterms:created xsi:type="dcterms:W3CDTF">2015-04-07T17:04:29Z</dcterms:created>
  <dcterms:modified xsi:type="dcterms:W3CDTF">2018-01-02T16:31:59Z</dcterms:modified>
</cp:coreProperties>
</file>